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720" windowHeight="13500"/>
  </bookViews>
  <sheets>
    <sheet name="总表" sheetId="3" r:id="rId1"/>
    <sheet name="附件1标识制作清单" sheetId="1" r:id="rId2"/>
    <sheet name="附件2文化环境制作清单" sheetId="4" r:id="rId3"/>
  </sheets>
  <definedNames>
    <definedName name="_xlnm._FilterDatabase" localSheetId="1" hidden="1">附件1标识制作清单!$A$2:$AW$41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<sst xmlns="http://schemas.openxmlformats.org/spreadsheetml/2006/main" count="471" uniqueCount="231">
  <si>
    <t>成都市中西医结合医院第一住院部及门诊标识及文化建设项目 估算汇总表</t>
  </si>
  <si>
    <t>序号</t>
  </si>
  <si>
    <t>板块</t>
  </si>
  <si>
    <t>项目</t>
  </si>
  <si>
    <t>内容</t>
  </si>
  <si>
    <t>成果</t>
  </si>
  <si>
    <t>项目报价（元）</t>
  </si>
  <si>
    <t>设计部分</t>
  </si>
  <si>
    <t>标识导向系统设计</t>
  </si>
  <si>
    <t>1.方案设计</t>
  </si>
  <si>
    <t>现场勘察，项目分析，流线分析，标识类型、提取元素、色彩、辅助图形，设计风格</t>
  </si>
  <si>
    <t>《XX医院标识导向系统方案设计》图册</t>
  </si>
  <si>
    <t>2.点位设计：</t>
  </si>
  <si>
    <t>点位布置、电点预留</t>
  </si>
  <si>
    <t>《XX医院标识导向系统点位设计图》</t>
  </si>
  <si>
    <t>3.深化设计：</t>
  </si>
  <si>
    <t>现场复核、深化设计（材质工艺、规格尺寸、安装说明）</t>
  </si>
  <si>
    <t>《XX医院标识导向系统深化设计图册》
《XX医院标识导向系统数量统计清单表》</t>
  </si>
  <si>
    <t>4.功能名称设计：</t>
  </si>
  <si>
    <t>设计交底提供咨询服务，由制作单位对导向房间功能名称与医院标识导向系统图纸核对/沟通/调整/确认</t>
  </si>
  <si>
    <t>《XX医院标识导向系统功能名称设计图》</t>
  </si>
  <si>
    <t>文化环境设计</t>
  </si>
  <si>
    <t>1.方案策划</t>
  </si>
  <si>
    <t>项目背景分析、设计理念/风格/元素/主题概念分析、参观动线分析、人群分析、设计点位功能规划</t>
  </si>
  <si>
    <t>《XX医院文化环境策划方案设计》图册</t>
  </si>
  <si>
    <t>2.方案设计</t>
  </si>
  <si>
    <t>多媒体展项介绍、空间造型图形方案设计、效果图设计</t>
  </si>
  <si>
    <t>《XX医院文化环境方案设计》图册</t>
  </si>
  <si>
    <t>3.深化设计</t>
  </si>
  <si>
    <t>现场复核、图纸复核、材质工艺说明、制作安装说明、尺寸标注说明、产品内容设备</t>
  </si>
  <si>
    <t>《XX医院文化环境深化设计图册》（施工图）
《XX医院文化环境方案数量统计清单表》</t>
  </si>
  <si>
    <t>4.文案编写</t>
  </si>
  <si>
    <t>文化环境展陈大纲的深化</t>
  </si>
  <si>
    <t>《XX医院文化环境方案展陈大纲》</t>
  </si>
  <si>
    <t>5.平面排版设计</t>
  </si>
  <si>
    <t>根据展陈大纲的内容，对各空间平面进行排版设计</t>
  </si>
  <si>
    <t>《XX医院文化环境方案平面排版图册》</t>
  </si>
  <si>
    <t>制作、安装部分</t>
  </si>
  <si>
    <t>标识制作与安装</t>
  </si>
  <si>
    <t>室内导视系统的制作与安装；
(含差旅费、辅料费、拆旧费、保险费、运输安装费、人工费等)，详见附件1制作清单</t>
  </si>
  <si>
    <t>文化环境制作与安装</t>
  </si>
  <si>
    <t>区域：门诊、住院，详见附件2制作清单</t>
  </si>
  <si>
    <t>总价</t>
  </si>
  <si>
    <r>
      <rPr>
        <sz val="11"/>
        <color theme="1"/>
        <rFont val="宋体"/>
        <charset val="134"/>
        <scheme val="minor"/>
      </rPr>
      <t xml:space="preserve">注：1.包含制作、安装全套费用，设计费单列在封面中。
</t>
    </r>
    <r>
      <rPr>
        <b/>
        <sz val="11"/>
        <color theme="1"/>
        <rFont val="宋体"/>
        <charset val="134"/>
        <scheme val="minor"/>
      </rPr>
      <t>2.本清单内数量、规格仅为估算量，实际以实地踏勘和医院需求为主。实际测量规格超过本清单规格10%以内的价格不做调整。</t>
    </r>
    <r>
      <rPr>
        <sz val="11"/>
        <color theme="1"/>
        <rFont val="宋体"/>
        <charset val="134"/>
        <scheme val="minor"/>
      </rPr>
      <t xml:space="preserve">
3.含差旅费、辅料费、拆旧费、保险费、运输安装费、人工费等，另材质工艺包括但不限于以上要求。</t>
    </r>
  </si>
  <si>
    <t>成都市中西医结合医院成都市中西医结合医院第一住院部及门诊标识及文化建设项目  概算清单</t>
  </si>
  <si>
    <t>第一批次制作数量统计</t>
  </si>
  <si>
    <t>第二批次制作数量统计</t>
  </si>
  <si>
    <t>其他批次制作数量统计</t>
  </si>
  <si>
    <t>项目名称</t>
  </si>
  <si>
    <t>规格：毫米（mm)（±100mm误差）</t>
  </si>
  <si>
    <t>材质工艺（根据现场实际情况有调整）</t>
  </si>
  <si>
    <t>安装方式</t>
  </si>
  <si>
    <t>数量</t>
  </si>
  <si>
    <t>单位</t>
  </si>
  <si>
    <t>单价</t>
  </si>
  <si>
    <t>小计</t>
  </si>
  <si>
    <t>备注</t>
  </si>
  <si>
    <t>库存余量</t>
  </si>
  <si>
    <t>施工完成比例</t>
  </si>
  <si>
    <t>B2</t>
  </si>
  <si>
    <t>B1</t>
  </si>
  <si>
    <t>1F</t>
  </si>
  <si>
    <t>2F</t>
  </si>
  <si>
    <t>3F</t>
  </si>
  <si>
    <t>4F</t>
  </si>
  <si>
    <t>5F</t>
  </si>
  <si>
    <t>6F</t>
  </si>
  <si>
    <t>7F</t>
  </si>
  <si>
    <t>8F</t>
  </si>
  <si>
    <t>数量小计</t>
  </si>
  <si>
    <t>价格小计</t>
  </si>
  <si>
    <t>I1-总楼层信息索引（落地式）</t>
  </si>
  <si>
    <t>1.立牌部分：
700*2000*80
2.底座部分：
700*400*60</t>
  </si>
  <si>
    <t>整体造型：1.2mm（T）镀锌板激光切割成型，精工焊接，中段内凹5mm，打磨、氟碳烤漆，图文UV印刷；
文字：亚克力雕刻精品字，通体氟碳烤漆；
内凹部分面层：信息内容为磁性贴，画面UV印刷，可更换画面；
底部：底部配重，防止倾倒。</t>
  </si>
  <si>
    <t>立地式安装</t>
  </si>
  <si>
    <t>个</t>
  </si>
  <si>
    <t>此表仅为概算深度，制作数量以现场实际制作数量为准，此表数量不做为实际生产依据。</t>
  </si>
  <si>
    <t>G1-楼层信息索引（电梯厅）</t>
  </si>
  <si>
    <t>1.底层：800*3000
2.面层：700*1200*10
3.楼层号：200*200*10</t>
  </si>
  <si>
    <t>1.底层：可移车贴，图文UV印刷，覆哑膜；
2.面层：1.2mm（T）镀锌板激光切割成型，精工焊接造型，内凹5mm，打磨、氟碳烤漆；内凹处面贴磁性贴，图文UV印刷，可更换画面；
3.楼层号：10mm（T）pvc雕刻，封边处理，通体喷漆，图文UV印刷。</t>
  </si>
  <si>
    <t>贴附安装</t>
  </si>
  <si>
    <t>块</t>
  </si>
  <si>
    <t>1.底层车贴根据实际楼层高度修改尺寸；
2.此表仅为概算深度，制作数量以现场实际制作数量为准，此表数量不做为实际生产依据。</t>
  </si>
  <si>
    <t>G2-楼层信息索引（楼梯间）</t>
  </si>
  <si>
    <t>700*1400*10</t>
  </si>
  <si>
    <t>10mm（T）pvc雕刻，封边处理，通体喷漆，图文UV印刷，覆钢化膜。</t>
  </si>
  <si>
    <t>此表仅为概算深度，制作数量以现场实际制作数量为准，此表数量不做为实际生产依据</t>
  </si>
  <si>
    <t>G3-楼层信息索引（电梯内）</t>
  </si>
  <si>
    <t>1400*400</t>
  </si>
  <si>
    <t>可移车贴，图文UV印刷，覆哑膜。</t>
  </si>
  <si>
    <t>G4-楼层信息索引（扶梯旁）</t>
  </si>
  <si>
    <t>F1-电梯编号牌</t>
  </si>
  <si>
    <t>编号字：200*200*10</t>
  </si>
  <si>
    <t>10mm（T）亚克力精品字。</t>
  </si>
  <si>
    <t>套</t>
  </si>
  <si>
    <t>车贴：600*100（可调）</t>
  </si>
  <si>
    <t>透明车贴，图文UV印刷，覆哑膜。</t>
  </si>
  <si>
    <t>贴膜</t>
  </si>
  <si>
    <t>F3-楼层号牌</t>
  </si>
  <si>
    <t>高度240*宽度按比例*10</t>
  </si>
  <si>
    <t>10mm（T）亚克力精品字，烤漆。</t>
  </si>
  <si>
    <t>固定安装</t>
  </si>
  <si>
    <t>F4-电梯厅地面楼层号牌</t>
  </si>
  <si>
    <t>900*450</t>
  </si>
  <si>
    <t>可移车贴，高清数码打印，覆防滑膜，裁切。</t>
  </si>
  <si>
    <t>T1-主要通道分流吊牌</t>
  </si>
  <si>
    <t>2000*420*50</t>
  </si>
  <si>
    <t>镀锌板激光切割，精工焊接造型，打磨，氟碳烤漆；上部内侧设LED灯带（只见光不见灯）；
下部内嵌15mm（T）乳白亚克力板，面层覆磨砂透光贴，图文UV，画面可替换。</t>
  </si>
  <si>
    <t>吊挂式安装</t>
  </si>
  <si>
    <t>T2-次要通道分流吊牌</t>
  </si>
  <si>
    <t>2000*320*30</t>
  </si>
  <si>
    <t>镀锌板激光切割，精工焊接造型，打磨，氟碳烤漆；
下部内嵌10mm（T）乳白亚克力板，面层覆透明贴，图文UV，画面可替换。</t>
  </si>
  <si>
    <t>R1-主通道分流墙面标识牌</t>
  </si>
  <si>
    <t>1.底层：1200*3000
2.可替换层：650*700
3.楼层号：280*280*10
4.箭头：240*240*10
5.房间号：字高200*宽度按比例*10</t>
  </si>
  <si>
    <t>1.底层：可移车贴，图文UV印刷，覆哑膜；
2.可替换层：底层磁性背胶，面层磁性贴，信息内容UV印刷，可更换画面；
3.楼层号：10mm（T）pvc雕刻，封边处理，通体喷漆，图文UV印刷；
4.箭头：10mm（T）亚克力精品字，通体喷漆；
3.房间号：10mm（T）亚克力精品字，通体喷漆。</t>
  </si>
  <si>
    <t>R2-通道分流墙面标识牌</t>
  </si>
  <si>
    <t>箭头：高度150*宽度150*10
数字：字高90*宽度按比例</t>
  </si>
  <si>
    <t>10mm（T）亚克力精品字，通体喷漆。</t>
  </si>
  <si>
    <t>车贴：600*1100（可调）</t>
  </si>
  <si>
    <t>SO1-电梯厅墙面涂刷</t>
  </si>
  <si>
    <t>喷漆面积：2000*2300</t>
  </si>
  <si>
    <t>/</t>
  </si>
  <si>
    <t>喷涂</t>
  </si>
  <si>
    <t>1.现场院方已经刷漆，只需要喷涂图文内容；
2.此表仅为概算深度，制作数量以现场实际制作数量为准，此表数量不做为实际生产依据</t>
  </si>
  <si>
    <t>SO2-停车场柱面涂刷</t>
  </si>
  <si>
    <t>喷漆面积：620*1200*（2面）</t>
  </si>
  <si>
    <t>M1-投影分流标识（发光）</t>
  </si>
  <si>
    <t>LOGO灯</t>
  </si>
  <si>
    <t>台</t>
  </si>
  <si>
    <t>N2-护士站精品字</t>
  </si>
  <si>
    <t>图形：320*320*10
中文：高度200*宽度按比例*10
英文：高度80*宽度按比例*10</t>
  </si>
  <si>
    <t>贴附式安装</t>
  </si>
  <si>
    <t>U1-科室单元分区牌（门楣式 ）</t>
  </si>
  <si>
    <t>1500*300*10</t>
  </si>
  <si>
    <t>底层：10mm（T）pvc雕刻，封边处理，面贴磁性背胶；
面层：磁性贴，信息内容UV印刷，可更换画面。</t>
  </si>
  <si>
    <t>U4-科室单元分区牌（精品字）</t>
  </si>
  <si>
    <t>图形：700*700*10
中文：高400*宽按比例*10
英文：高180*宽按比例*10</t>
  </si>
  <si>
    <t>图形：高500*宽500*10
中文：高300*宽按比例*10
英文：高120*宽按比例*10</t>
  </si>
  <si>
    <t>U5-科室单元分区牌（车贴）</t>
  </si>
  <si>
    <t>1.底层：1200*3000
2.可替换层：900*1000
3.房间号：高370*宽度按比例*10</t>
  </si>
  <si>
    <t>1.底层：可移车贴，图文UV印刷，覆哑膜；
2.可替换层：底层磁性背胶，面层磁性贴，信息内容UV印刷，可更换画面；
3.房间号：10mm（T）亚克力精品字，通体喷漆。</t>
  </si>
  <si>
    <t>S1-工作人员分区牌（大尺寸）</t>
  </si>
  <si>
    <t>(750+750)*300</t>
  </si>
  <si>
    <t>可移车贴，图文UV印刷，覆亚膜。</t>
  </si>
  <si>
    <t>S2-工作人员分区牌（小尺寸）</t>
  </si>
  <si>
    <t>900*200</t>
  </si>
  <si>
    <t>AC1-公共服务设施牌（卫生间）</t>
  </si>
  <si>
    <t>240*300*120</t>
  </si>
  <si>
    <t>1.2mm（T）镀锌板激光切割成型，精工焊接造型，打磨、氟碳烤漆，图文UV印刷。</t>
  </si>
  <si>
    <t>悬挑式安装</t>
  </si>
  <si>
    <t>AC2-公共服务设施牌（电梯厅）</t>
  </si>
  <si>
    <t>AC3-公共服务设施牌（楼梯间）</t>
  </si>
  <si>
    <t>AC4-公共服务设施牌（开水间）</t>
  </si>
  <si>
    <t>AC5-公共服务设施牌（卫生间图形）</t>
  </si>
  <si>
    <t>870*600*5</t>
  </si>
  <si>
    <t>5mm（T）透明亚克力，激光雕刻，打磨抛光，背喷漆</t>
  </si>
  <si>
    <t>D1-儿科非诊室门牌</t>
  </si>
  <si>
    <t>D2-非诊室及病房门牌</t>
  </si>
  <si>
    <t>240*120*120</t>
  </si>
  <si>
    <t>D3-普通门牌</t>
  </si>
  <si>
    <t>200*300*10</t>
  </si>
  <si>
    <t>1.2mm（T）镀锌板激光切割成型，精工焊接造型，打磨、氟碳烤漆；面层整贴磁性贴，图文信息UV印刷。</t>
  </si>
  <si>
    <t>D4-卫生间门牌</t>
  </si>
  <si>
    <t>200*200*5</t>
  </si>
  <si>
    <t>5mm（T）透明亚克力，激光雕刻，打磨抛光，图文背面UV。</t>
  </si>
  <si>
    <t>W1-服务窗口牌</t>
  </si>
  <si>
    <t>编号：直径280
中文：高180*宽按比例
英文：高60*宽按比例</t>
  </si>
  <si>
    <t>加厚型不干胶，高清数码打印，数码雕刻</t>
  </si>
  <si>
    <t>H1-规则警示牌</t>
  </si>
  <si>
    <t>150*170*5</t>
  </si>
  <si>
    <t>5mm（T）透明亚克力，激光雕刻，打磨抛光，图文背面UV印刷</t>
  </si>
  <si>
    <t>H2-设备类禁止牌</t>
  </si>
  <si>
    <t>A1-宣传教育栏</t>
  </si>
  <si>
    <t>2400*1200*30</t>
  </si>
  <si>
    <t>底板：1.2mm（T）镀锌板，激光切割，焊接成型，内凹5mm，打磨，氟碳烤漆,；
面层：磁性贴，画面UV，可替换。
标题字：亚克力雕刻精品字，通体氟碳烤漆；</t>
  </si>
  <si>
    <t>A3-医务人员介绍栏</t>
  </si>
  <si>
    <t>底板：1.2mm（T）镀锌板，激光切割，焊接成型，打磨，氟碳烤漆；
面层：10mm(T)PVC板，封边处理，画面正面UV，覆钢化膜，背面磁性背胶贴，可替换。
标题字：亚克力雕刻精品字，通体喷漆；</t>
  </si>
  <si>
    <t>合    计</t>
  </si>
  <si>
    <t>数量面积（为墙面面积）</t>
  </si>
  <si>
    <t>门诊文化环境</t>
  </si>
  <si>
    <t>1F-超声科背景墙</t>
  </si>
  <si>
    <t xml:space="preserve">4100*3000
</t>
  </si>
  <si>
    <t>1.底层车贴根据实际楼层高度修改尺寸；
2.由标识完成墙面文字；
3.此表仅为概算深度，制作数量以现场实际制作数量为准，此表数量不做为实际生产依据。</t>
  </si>
  <si>
    <t>1F-综合诊区（三）背景墙</t>
  </si>
  <si>
    <t>4800*3000</t>
  </si>
  <si>
    <t>1F-儿科文化墙</t>
  </si>
  <si>
    <t xml:space="preserve">
1.底层：6650*3000
2.立体字：字高100*宽度按比例*10
3.标题栏：450*90*10（10个）
</t>
  </si>
  <si>
    <t>1.底层：可移车贴，图文UV印刷，覆哑膜；
2.立体字：10mm（T）亚克力精品字，通体喷漆；
3.标题栏：10mm（T）pvc雕刻，封边处理，通体喷漆，图文UV印刷。</t>
  </si>
  <si>
    <t>1F-综合诊区（三）文化+标识一体化</t>
  </si>
  <si>
    <t xml:space="preserve">1.底层：3600*3000
2.立体字：字高100*宽度按比例*10
3.标题栏：450*90*10（4个）
</t>
  </si>
  <si>
    <t>1.底层车贴根据实际楼层高度修改尺寸；
2.由标识完成科室名称部分；
3.此表仅为概算深度，制作数量以现场实际制作数量为准，此表数量不做为实际生产依据。</t>
  </si>
  <si>
    <t>1F-心功能科文化+标识一体化</t>
  </si>
  <si>
    <t xml:space="preserve">
1.底层：2950*3000
2.立体字：字高100*宽度按比例*10
3.标题栏：450*90*10（5个）</t>
  </si>
  <si>
    <t>1F-放射科文化+标识一体化</t>
  </si>
  <si>
    <t xml:space="preserve">
1.底层：3600*3000
2.立体字：字高100*宽度按比例*10
3.标题栏：450*90*10（6个）</t>
  </si>
  <si>
    <t>1F-综合诊区（二）文化+标识一体化</t>
  </si>
  <si>
    <t>1.底层：3500*3000
2.立体字：字高100*宽度按比例*10
3.标题栏：450*90*10（4个）
4.喷漆面积：3600*5260</t>
  </si>
  <si>
    <t>1.底层车贴根据实际楼层高度修改尺寸；
2.由标识完成科室名称部分；
3.是否能够顶部喷涂视现场情况而定；
4.此表仅为概算深度，制作数量以现场实际制作数量为准，此表数量不做为实际生产依据。</t>
  </si>
  <si>
    <t>1F-综合诊区（一）文化+标识一体化</t>
  </si>
  <si>
    <t xml:space="preserve">1.底层：3600*3000
2.立体字：字高100*宽度按比例*10
3.标题栏：450*90*10（4个）
4.喷漆面积：3600*5260
</t>
  </si>
  <si>
    <t>1F-名医墙</t>
  </si>
  <si>
    <t>23800*3000（双层）</t>
  </si>
  <si>
    <t>1.底层：带胶磁性贴，UV印网格线，满贴墙面
2.面层：磁性贴，信息内容UV印刷，可更换画面。</t>
  </si>
  <si>
    <t>2F-综合诊区（四）文化+标识一体化</t>
  </si>
  <si>
    <t>1.底层：4800*3000
2.立体字：字高100*宽度按比例*10
3.标题栏：450*90*10（8个）
4.喷漆面积：5000*5260</t>
  </si>
  <si>
    <t>2F-妇产科（二）文化+标识一体化</t>
  </si>
  <si>
    <t xml:space="preserve">1.底层：2400*3000
2.立体字：字高100*宽度按比例*10
3.标题栏：450*90*10（2个）
</t>
  </si>
  <si>
    <t>2F-整形美容科背景墙</t>
  </si>
  <si>
    <t>5100*3000</t>
  </si>
  <si>
    <t>2F-医院廉洁文化墙</t>
  </si>
  <si>
    <t>23000*3000</t>
  </si>
  <si>
    <t>1.2mm（T）镀锌板激光切割成型，精工焊接异形造型，打磨、氟碳烤漆，图文UV印刷；
10mm（T）pvc雕刻，封边处理，通体喷漆，图文UV印刷；
10mm（T）亚克力精品字，面贴1.2mm（T）镀锌板面层。</t>
  </si>
  <si>
    <t>.此表仅为概算深度，制作数量以现场实际制作数量为准，此表数量不做为实际生产依据。</t>
  </si>
  <si>
    <t>3F-内镜中心背景墙</t>
  </si>
  <si>
    <t>5080*3000</t>
  </si>
  <si>
    <t>3F-耳鼻喉科背景墙</t>
  </si>
  <si>
    <t>4560*3000</t>
  </si>
  <si>
    <t>3F-口腔科背景墙</t>
  </si>
  <si>
    <t>4200*3000</t>
  </si>
  <si>
    <t>住院部文化环境</t>
  </si>
  <si>
    <t>2400*1200</t>
  </si>
  <si>
    <t>软木板</t>
  </si>
  <si>
    <t>组</t>
  </si>
  <si>
    <t>9F</t>
  </si>
  <si>
    <t>儿科（门诊+住院7F）文化环境</t>
  </si>
  <si>
    <t>门诊及病房房门装饰</t>
  </si>
  <si>
    <t>400*400</t>
  </si>
  <si>
    <t>病理科文化环境</t>
  </si>
  <si>
    <t>10F</t>
  </si>
  <si>
    <t xml:space="preserve">
1.底层：13000*3000
2.面层：1200*1200*（11个）
3.立体字：字高100*宽度按比例*10
4.图片：1200*1200*10（16个）
</t>
  </si>
  <si>
    <t>1.底层：带胶磁性贴，UV印网格线，满贴墙面；
2.面层：磁性贴，信息内容UV印刷，可更换画面；
3.立体字：10mm（T）亚克力精品字，通体喷漆；
4.图片：10mm（T）pvc雕刻，封边处理，图文UV印刷。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</si>
</sst>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7">
    <font>
      <sz val="11"/>
      <color theme="1"/>
      <name val="宋体"/>
      <charset val="134"/>
      <scheme val="minor"/>
    </font>
    <font>
      <b/>
      <sz val="15"/>
      <name val="微软雅黑"/>
      <charset val="134"/>
    </font>
    <font>
      <sz val="10"/>
      <name val="微软雅黑"/>
      <charset val="134"/>
    </font>
    <font>
      <b/>
      <sz val="14"/>
      <color theme="1"/>
      <name val="宋体"/>
      <charset val="134"/>
      <scheme val="minor"/>
    </font>
    <font>
      <sz val="11"/>
      <name val="宋体"/>
      <charset val="134"/>
      <scheme val="minor"/>
    </font>
    <font>
      <b/>
      <sz val="18"/>
      <name val="宋体"/>
      <charset val="134"/>
    </font>
    <font>
      <sz val="18"/>
      <name val="宋体"/>
      <charset val="134"/>
    </font>
    <font>
      <b/>
      <sz val="11"/>
      <name val="宋体"/>
      <charset val="134"/>
      <scheme val="minor"/>
    </font>
    <font>
      <b/>
      <sz val="14"/>
      <name val="宋体"/>
      <charset val="134"/>
      <scheme val="minor"/>
    </font>
    <font>
      <b/>
      <sz val="10"/>
      <color theme="1"/>
      <name val="等线"/>
      <charset val="134"/>
    </font>
    <font>
      <b/>
      <sz val="10.5"/>
      <color rgb="FF000000"/>
      <name val="方正仿宋_GBK"/>
      <charset val="134"/>
    </font>
    <font>
      <b/>
      <sz val="11"/>
      <color theme="1"/>
      <name val="宋体"/>
      <charset val="134"/>
      <scheme val="minor"/>
    </font>
    <font>
      <sz val="10"/>
      <color theme="1"/>
      <name val="等线"/>
      <charset val="134"/>
    </font>
    <font>
      <b/>
      <sz val="12"/>
      <name val="宋体"/>
      <charset val="134"/>
    </font>
    <font>
      <sz val="11"/>
      <name val="等线"/>
      <charset val="134"/>
    </font>
    <font>
      <sz val="11"/>
      <name val="宋体"/>
      <charset val="134"/>
    </font>
    <font>
      <b/>
      <sz val="11"/>
      <name val="宋体"/>
      <charset val="134"/>
    </font>
    <font>
      <b/>
      <sz val="11"/>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0" tint="-0.0499893185216834"/>
        <bgColor indexed="64"/>
      </patternFill>
    </fill>
    <fill>
      <patternFill patternType="solid">
        <fgColor theme="0" tint="-0.249977111117893"/>
        <bgColor indexed="64"/>
      </patternFill>
    </fill>
    <fill>
      <patternFill patternType="solid">
        <fgColor theme="3" tint="0.599993896298105"/>
        <bgColor indexed="64"/>
      </patternFill>
    </fill>
    <fill>
      <patternFill patternType="solid">
        <fgColor theme="5" tint="0.599993896298105"/>
        <bgColor indexed="64"/>
      </patternFill>
    </fill>
    <fill>
      <patternFill patternType="solid">
        <fgColor rgb="FFE6B8B7"/>
        <bgColor indexed="64"/>
      </patternFill>
    </fill>
    <fill>
      <patternFill patternType="solid">
        <fgColor theme="2"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style="thin">
        <color auto="1"/>
      </left>
      <right/>
      <top style="thin">
        <color auto="1"/>
      </top>
      <bottom/>
      <diagonal/>
    </border>
    <border>
      <left style="thin">
        <color auto="1"/>
      </left>
      <right style="medium">
        <color auto="1"/>
      </right>
      <top style="thin">
        <color auto="1"/>
      </top>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8" borderId="3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4"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0" applyNumberFormat="0" applyFill="0" applyBorder="0" applyAlignment="0" applyProtection="0">
      <alignment vertical="center"/>
    </xf>
    <xf numFmtId="0" fontId="26" fillId="9" borderId="36" applyNumberFormat="0" applyAlignment="0" applyProtection="0">
      <alignment vertical="center"/>
    </xf>
    <xf numFmtId="0" fontId="27" fillId="10" borderId="37" applyNumberFormat="0" applyAlignment="0" applyProtection="0">
      <alignment vertical="center"/>
    </xf>
    <xf numFmtId="0" fontId="28" fillId="10" borderId="36" applyNumberFormat="0" applyAlignment="0" applyProtection="0">
      <alignment vertical="center"/>
    </xf>
    <xf numFmtId="0" fontId="29" fillId="11" borderId="38" applyNumberFormat="0" applyAlignment="0" applyProtection="0">
      <alignment vertical="center"/>
    </xf>
    <xf numFmtId="0" fontId="30" fillId="0" borderId="39" applyNumberFormat="0" applyFill="0" applyAlignment="0" applyProtection="0">
      <alignment vertical="center"/>
    </xf>
    <xf numFmtId="0" fontId="31" fillId="0" borderId="40" applyNumberFormat="0" applyFill="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5"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6" fillId="35" borderId="0" applyNumberFormat="0" applyBorder="0" applyAlignment="0" applyProtection="0">
      <alignment vertical="center"/>
    </xf>
    <xf numFmtId="0" fontId="36" fillId="36" borderId="0" applyNumberFormat="0" applyBorder="0" applyAlignment="0" applyProtection="0">
      <alignment vertical="center"/>
    </xf>
    <xf numFmtId="0" fontId="35" fillId="37" borderId="0" applyNumberFormat="0" applyBorder="0" applyAlignment="0" applyProtection="0">
      <alignment vertical="center"/>
    </xf>
    <xf numFmtId="0" fontId="0" fillId="0" borderId="0">
      <alignment vertical="center"/>
    </xf>
    <xf numFmtId="0" fontId="0" fillId="0" borderId="0">
      <alignment vertical="center"/>
    </xf>
  </cellStyleXfs>
  <cellXfs count="150">
    <xf numFmtId="0" fontId="0" fillId="0" borderId="0" xfId="0">
      <alignment vertical="center"/>
    </xf>
    <xf numFmtId="0" fontId="1" fillId="2" borderId="1" xfId="49" applyFont="1" applyFill="1" applyBorder="1" applyAlignment="1">
      <alignment horizontal="center" vertical="center"/>
    </xf>
    <xf numFmtId="0" fontId="1" fillId="2" borderId="2" xfId="49" applyFont="1" applyFill="1" applyBorder="1" applyAlignment="1">
      <alignment horizontal="center" vertical="center" wrapText="1"/>
    </xf>
    <xf numFmtId="0" fontId="1" fillId="2" borderId="2" xfId="49" applyFont="1" applyFill="1" applyBorder="1" applyAlignment="1">
      <alignment horizontal="center" vertical="center"/>
    </xf>
    <xf numFmtId="0" fontId="1" fillId="2" borderId="3" xfId="49" applyFont="1" applyFill="1" applyBorder="1" applyAlignment="1">
      <alignment horizontal="center" vertical="center"/>
    </xf>
    <xf numFmtId="0" fontId="2" fillId="3" borderId="4" xfId="49" applyNumberFormat="1" applyFont="1" applyFill="1" applyBorder="1" applyAlignment="1">
      <alignment horizontal="center" vertical="center" wrapText="1"/>
    </xf>
    <xf numFmtId="0" fontId="2" fillId="3" borderId="5" xfId="49" applyFont="1" applyFill="1" applyBorder="1" applyAlignment="1">
      <alignment horizontal="center" vertical="center" wrapText="1"/>
    </xf>
    <xf numFmtId="0" fontId="2" fillId="3" borderId="6" xfId="49"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vertical="center" wrapText="1"/>
    </xf>
    <xf numFmtId="0" fontId="0" fillId="5" borderId="7" xfId="0" applyFill="1" applyBorder="1" applyAlignment="1">
      <alignment horizontal="center" vertical="center"/>
    </xf>
    <xf numFmtId="0" fontId="0" fillId="0" borderId="5" xfId="0" applyFont="1" applyBorder="1" applyAlignment="1">
      <alignment horizontal="center" vertical="center" wrapText="1"/>
    </xf>
    <xf numFmtId="0" fontId="0" fillId="0" borderId="8" xfId="0" applyFont="1" applyBorder="1" applyAlignment="1">
      <alignment horizontal="left" vertical="center" wrapText="1"/>
    </xf>
    <xf numFmtId="0" fontId="0" fillId="0" borderId="8" xfId="0"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left" vertical="center" wrapText="1"/>
    </xf>
    <xf numFmtId="0" fontId="0" fillId="0" borderId="5" xfId="0" applyBorder="1" applyAlignment="1">
      <alignment horizontal="center" vertical="center"/>
    </xf>
    <xf numFmtId="0" fontId="4" fillId="0" borderId="5" xfId="0" applyFont="1" applyBorder="1" applyAlignment="1">
      <alignment horizontal="center" vertical="center" wrapText="1"/>
    </xf>
    <xf numFmtId="0" fontId="0" fillId="5" borderId="9" xfId="0"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8" xfId="0" applyFill="1" applyBorder="1" applyAlignment="1">
      <alignment horizontal="center" vertical="center"/>
    </xf>
    <xf numFmtId="0" fontId="0" fillId="0" borderId="5" xfId="0" applyFont="1"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0" fillId="5" borderId="12" xfId="0" applyFill="1" applyBorder="1" applyAlignment="1">
      <alignment horizontal="center" vertical="center"/>
    </xf>
    <xf numFmtId="0" fontId="0" fillId="0" borderId="5" xfId="0" applyFill="1" applyBorder="1" applyAlignment="1">
      <alignment horizontal="center" vertical="center"/>
    </xf>
    <xf numFmtId="0" fontId="0" fillId="4" borderId="8" xfId="0" applyFill="1" applyBorder="1" applyAlignment="1">
      <alignment vertical="center"/>
    </xf>
    <xf numFmtId="0" fontId="0" fillId="0" borderId="8" xfId="0" applyFont="1" applyFill="1" applyBorder="1" applyAlignment="1">
      <alignment horizontal="left" vertical="center" wrapText="1"/>
    </xf>
    <xf numFmtId="0" fontId="0" fillId="5" borderId="8" xfId="0" applyFill="1" applyBorder="1" applyAlignment="1">
      <alignment horizontal="center" vertical="center" wrapText="1"/>
    </xf>
    <xf numFmtId="0" fontId="0" fillId="5" borderId="8" xfId="0" applyFill="1" applyBorder="1" applyAlignment="1">
      <alignment horizontal="center" vertical="center"/>
    </xf>
    <xf numFmtId="0" fontId="0" fillId="5" borderId="13" xfId="0" applyFill="1" applyBorder="1" applyAlignment="1">
      <alignment horizontal="center" vertical="center"/>
    </xf>
    <xf numFmtId="0" fontId="0" fillId="5" borderId="5" xfId="0" applyFill="1" applyBorder="1" applyAlignment="1">
      <alignment horizontal="center" vertical="center"/>
    </xf>
    <xf numFmtId="0" fontId="1" fillId="2" borderId="3" xfId="49" applyFont="1" applyFill="1" applyBorder="1" applyAlignment="1">
      <alignment horizontal="center" vertical="center" wrapText="1"/>
    </xf>
    <xf numFmtId="0" fontId="1" fillId="2" borderId="14" xfId="49" applyFont="1" applyFill="1" applyBorder="1" applyAlignment="1">
      <alignment horizontal="center" vertical="center" wrapText="1"/>
    </xf>
    <xf numFmtId="0" fontId="2" fillId="3" borderId="15" xfId="49" applyFont="1" applyFill="1" applyBorder="1" applyAlignment="1">
      <alignment horizontal="center" vertical="center" wrapText="1"/>
    </xf>
    <xf numFmtId="0" fontId="3" fillId="4" borderId="16" xfId="0" applyFont="1" applyFill="1" applyBorder="1" applyAlignment="1">
      <alignment vertical="center" wrapText="1"/>
    </xf>
    <xf numFmtId="0" fontId="0" fillId="0" borderId="5" xfId="0" applyBorder="1" applyAlignment="1">
      <alignment horizontal="center" vertical="center" wrapText="1"/>
    </xf>
    <xf numFmtId="0" fontId="0" fillId="0" borderId="15" xfId="0" applyFont="1" applyBorder="1" applyAlignment="1">
      <alignment horizontal="center" vertical="center" wrapText="1"/>
    </xf>
    <xf numFmtId="0" fontId="0" fillId="0" borderId="15" xfId="0" applyBorder="1" applyAlignment="1">
      <alignment horizontal="center" vertical="center" wrapText="1"/>
    </xf>
    <xf numFmtId="0" fontId="3" fillId="4" borderId="16" xfId="0" applyFont="1" applyFill="1" applyBorder="1" applyAlignment="1">
      <alignment horizontal="center" vertical="center"/>
    </xf>
    <xf numFmtId="0" fontId="0" fillId="4" borderId="16" xfId="0" applyFill="1" applyBorder="1" applyAlignment="1">
      <alignment vertical="center"/>
    </xf>
    <xf numFmtId="0" fontId="0" fillId="5" borderId="5" xfId="0" applyFill="1" applyBorder="1" applyAlignment="1">
      <alignment horizontal="center" vertical="center" wrapText="1"/>
    </xf>
    <xf numFmtId="0" fontId="0" fillId="6" borderId="15"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Fill="1" applyBorder="1" applyAlignment="1">
      <alignment vertical="center" wrapText="1"/>
    </xf>
    <xf numFmtId="0" fontId="4" fillId="0" borderId="0" xfId="0" applyFont="1" applyAlignment="1" applyProtection="1">
      <alignment vertical="center" wrapText="1"/>
    </xf>
    <xf numFmtId="0" fontId="4" fillId="0" borderId="0" xfId="0" applyFont="1" applyProtection="1">
      <alignment vertical="center"/>
      <protection locked="0"/>
    </xf>
    <xf numFmtId="0" fontId="4" fillId="0" borderId="0" xfId="0" applyFont="1" applyProtection="1">
      <alignment vertical="center"/>
    </xf>
    <xf numFmtId="0" fontId="4" fillId="5" borderId="4" xfId="0" applyFont="1" applyFill="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5" borderId="9"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7" xfId="0" applyFont="1" applyFill="1" applyBorder="1" applyAlignment="1">
      <alignment horizontal="center" vertical="center"/>
    </xf>
    <xf numFmtId="0" fontId="4" fillId="5" borderId="11"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xf>
    <xf numFmtId="0" fontId="4" fillId="5" borderId="13"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1" fillId="0" borderId="0" xfId="49" applyFont="1" applyFill="1" applyBorder="1" applyAlignment="1">
      <alignment horizontal="center" vertical="center" wrapText="1"/>
    </xf>
    <xf numFmtId="0" fontId="1" fillId="2" borderId="19" xfId="49" applyFont="1" applyFill="1" applyBorder="1" applyAlignment="1" applyProtection="1">
      <alignment horizontal="center" vertical="center" wrapText="1"/>
    </xf>
    <xf numFmtId="0" fontId="1" fillId="2" borderId="20" xfId="49" applyFont="1" applyFill="1" applyBorder="1" applyAlignment="1" applyProtection="1">
      <alignment horizontal="center" vertical="center" wrapText="1"/>
    </xf>
    <xf numFmtId="0" fontId="1" fillId="2" borderId="19" xfId="49" applyFont="1" applyFill="1" applyBorder="1" applyAlignment="1" applyProtection="1">
      <alignment horizontal="center" vertical="center"/>
      <protection locked="0"/>
    </xf>
    <xf numFmtId="0" fontId="1" fillId="2" borderId="20" xfId="49" applyFont="1" applyFill="1" applyBorder="1" applyAlignment="1" applyProtection="1">
      <alignment horizontal="center" vertical="center"/>
      <protection locked="0"/>
    </xf>
    <xf numFmtId="0" fontId="2" fillId="0" borderId="0" xfId="49" applyFont="1" applyFill="1" applyBorder="1" applyAlignment="1">
      <alignment horizontal="center" vertical="center" wrapText="1"/>
    </xf>
    <xf numFmtId="0" fontId="2" fillId="3" borderId="4" xfId="49" applyFont="1" applyFill="1" applyBorder="1" applyAlignment="1" applyProtection="1">
      <alignment horizontal="center" vertical="center" wrapText="1"/>
    </xf>
    <xf numFmtId="0" fontId="2" fillId="3" borderId="6" xfId="49" applyFont="1" applyFill="1" applyBorder="1" applyAlignment="1" applyProtection="1">
      <alignment horizontal="center" vertical="center" wrapText="1"/>
    </xf>
    <xf numFmtId="0" fontId="2" fillId="3" borderId="4" xfId="49" applyNumberFormat="1" applyFont="1" applyFill="1" applyBorder="1" applyAlignment="1" applyProtection="1">
      <alignment horizontal="center" vertical="center" wrapText="1"/>
      <protection locked="0"/>
    </xf>
    <xf numFmtId="0" fontId="2" fillId="3" borderId="5" xfId="49" applyNumberFormat="1"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5" xfId="0" applyFont="1" applyBorder="1" applyAlignment="1">
      <alignment horizontal="left" vertical="center" wrapText="1"/>
    </xf>
    <xf numFmtId="0" fontId="4" fillId="0" borderId="0" xfId="0" applyFont="1" applyFill="1" applyBorder="1" applyAlignment="1">
      <alignment horizontal="center" vertical="center" wrapText="1"/>
    </xf>
    <xf numFmtId="0" fontId="5" fillId="0" borderId="4" xfId="0" applyFont="1" applyFill="1" applyBorder="1" applyAlignment="1" applyProtection="1">
      <alignment vertical="center"/>
    </xf>
    <xf numFmtId="9" fontId="6" fillId="0" borderId="6" xfId="3" applyFont="1" applyBorder="1" applyAlignment="1" applyProtection="1">
      <alignment vertical="center" wrapText="1"/>
    </xf>
    <xf numFmtId="0" fontId="4" fillId="0" borderId="21" xfId="0" applyFont="1" applyBorder="1" applyProtection="1">
      <alignment vertical="center"/>
      <protection locked="0"/>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0" borderId="0" xfId="0" applyFont="1" applyAlignment="1" applyProtection="1">
      <alignment horizontal="center" vertical="center" wrapText="1"/>
    </xf>
    <xf numFmtId="0" fontId="2" fillId="3" borderId="6" xfId="49" applyNumberFormat="1" applyFont="1" applyFill="1" applyBorder="1" applyAlignment="1" applyProtection="1">
      <alignment horizontal="center" vertical="center" wrapText="1"/>
      <protection locked="0"/>
    </xf>
    <xf numFmtId="0" fontId="7" fillId="0" borderId="26" xfId="0" applyFont="1" applyBorder="1" applyAlignment="1" applyProtection="1">
      <alignment horizontal="center" vertical="center"/>
    </xf>
    <xf numFmtId="0" fontId="1" fillId="2" borderId="27" xfId="49" applyFont="1" applyFill="1" applyBorder="1" applyAlignment="1">
      <alignment horizontal="center" vertical="center"/>
    </xf>
    <xf numFmtId="0" fontId="1" fillId="2" borderId="19" xfId="49" applyFont="1" applyFill="1" applyBorder="1" applyAlignment="1">
      <alignment horizontal="center" vertical="center"/>
    </xf>
    <xf numFmtId="0" fontId="1" fillId="2" borderId="20" xfId="49" applyFont="1" applyFill="1" applyBorder="1" applyAlignment="1">
      <alignment horizontal="center" vertical="center"/>
    </xf>
    <xf numFmtId="0" fontId="2" fillId="3" borderId="15" xfId="49" applyNumberFormat="1" applyFont="1" applyFill="1" applyBorder="1" applyAlignment="1">
      <alignment horizontal="center" vertical="center" wrapText="1"/>
    </xf>
    <xf numFmtId="0" fontId="2" fillId="3" borderId="5" xfId="49" applyNumberFormat="1" applyFont="1" applyFill="1" applyBorder="1" applyAlignment="1">
      <alignment horizontal="center" vertical="center" wrapText="1"/>
    </xf>
    <xf numFmtId="176" fontId="4" fillId="0" borderId="28" xfId="0" applyNumberFormat="1" applyFont="1" applyBorder="1" applyAlignment="1" applyProtection="1">
      <alignment horizontal="center" vertical="center" wrapText="1"/>
    </xf>
    <xf numFmtId="0" fontId="4" fillId="0" borderId="21" xfId="0" applyFont="1" applyBorder="1">
      <alignment vertical="center"/>
    </xf>
    <xf numFmtId="0" fontId="1" fillId="2" borderId="20" xfId="49" applyFont="1" applyFill="1" applyBorder="1" applyAlignment="1" applyProtection="1">
      <alignment horizontal="center" vertical="center"/>
    </xf>
    <xf numFmtId="0" fontId="1" fillId="2" borderId="29" xfId="49" applyFont="1" applyFill="1" applyBorder="1" applyAlignment="1" applyProtection="1">
      <alignment horizontal="center" vertical="center"/>
    </xf>
    <xf numFmtId="0" fontId="1" fillId="2" borderId="30" xfId="49" applyFont="1" applyFill="1" applyBorder="1" applyAlignment="1">
      <alignment horizontal="center" vertical="center"/>
    </xf>
    <xf numFmtId="0" fontId="1" fillId="2" borderId="31" xfId="49" applyFont="1" applyFill="1" applyBorder="1" applyAlignment="1">
      <alignment horizontal="center" vertical="center"/>
    </xf>
    <xf numFmtId="0" fontId="2" fillId="3" borderId="6" xfId="49" applyNumberFormat="1" applyFont="1" applyFill="1" applyBorder="1" applyAlignment="1">
      <alignment horizontal="center" vertical="center" wrapText="1"/>
    </xf>
    <xf numFmtId="0" fontId="2" fillId="3" borderId="6" xfId="49" applyNumberFormat="1" applyFont="1" applyFill="1" applyBorder="1" applyAlignment="1" applyProtection="1">
      <alignment horizontal="center" vertical="center" wrapText="1"/>
    </xf>
    <xf numFmtId="0" fontId="2" fillId="3" borderId="15" xfId="49" applyNumberFormat="1" applyFont="1" applyFill="1" applyBorder="1" applyAlignment="1" applyProtection="1">
      <alignment horizontal="center" vertical="center" wrapText="1"/>
    </xf>
    <xf numFmtId="0" fontId="2" fillId="3" borderId="11" xfId="49" applyNumberFormat="1" applyFont="1" applyFill="1" applyBorder="1" applyAlignment="1">
      <alignment horizontal="center" vertical="center" wrapText="1"/>
    </xf>
    <xf numFmtId="0" fontId="2" fillId="3" borderId="18" xfId="49" applyNumberFormat="1" applyFont="1" applyFill="1" applyBorder="1" applyAlignment="1">
      <alignment horizontal="center" vertical="center" wrapText="1"/>
    </xf>
    <xf numFmtId="0" fontId="7" fillId="0" borderId="26" xfId="0" applyFont="1" applyBorder="1" applyAlignment="1">
      <alignment horizontal="center" vertical="center"/>
    </xf>
    <xf numFmtId="0" fontId="1" fillId="2" borderId="29" xfId="49" applyFont="1" applyFill="1" applyBorder="1" applyAlignment="1">
      <alignment horizontal="center" vertical="center"/>
    </xf>
    <xf numFmtId="176" fontId="4" fillId="0" borderId="28" xfId="0" applyNumberFormat="1" applyFont="1" applyBorder="1" applyAlignment="1">
      <alignment horizontal="center" vertical="center" wrapText="1"/>
    </xf>
    <xf numFmtId="0" fontId="8" fillId="0" borderId="0" xfId="0" applyFont="1" applyAlignment="1">
      <alignment horizontal="center" vertical="center"/>
    </xf>
    <xf numFmtId="0" fontId="9" fillId="7" borderId="17" xfId="0" applyFont="1" applyFill="1" applyBorder="1" applyAlignment="1">
      <alignment horizontal="center" vertical="center"/>
    </xf>
    <xf numFmtId="0" fontId="9" fillId="7" borderId="17"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5" xfId="0" applyFont="1" applyFill="1" applyBorder="1" applyAlignment="1">
      <alignment horizontal="center" vertical="center" wrapText="1"/>
    </xf>
    <xf numFmtId="49" fontId="11" fillId="0" borderId="17" xfId="0" applyNumberFormat="1" applyFont="1" applyBorder="1" applyAlignment="1">
      <alignment horizontal="center" vertical="center" textRotation="255"/>
    </xf>
    <xf numFmtId="0" fontId="12" fillId="0" borderId="5" xfId="0" applyFont="1" applyBorder="1" applyAlignment="1">
      <alignment horizontal="left" vertical="center"/>
    </xf>
    <xf numFmtId="0" fontId="12" fillId="0" borderId="5" xfId="0" applyFont="1" applyBorder="1" applyAlignment="1">
      <alignment vertical="center" wrapText="1"/>
    </xf>
    <xf numFmtId="0" fontId="12" fillId="0" borderId="5" xfId="0" applyFont="1" applyBorder="1">
      <alignment vertical="center"/>
    </xf>
    <xf numFmtId="0" fontId="10" fillId="0" borderId="17" xfId="0" applyFont="1" applyFill="1" applyBorder="1" applyAlignment="1">
      <alignment horizontal="center" vertical="center" wrapText="1"/>
    </xf>
    <xf numFmtId="49" fontId="11" fillId="0" borderId="32" xfId="0" applyNumberFormat="1" applyFont="1" applyBorder="1" applyAlignment="1">
      <alignment horizontal="center" vertical="center" textRotation="255"/>
    </xf>
    <xf numFmtId="0" fontId="10" fillId="0" borderId="32" xfId="0" applyFont="1" applyFill="1" applyBorder="1" applyAlignment="1">
      <alignment horizontal="center" vertical="center" wrapText="1"/>
    </xf>
    <xf numFmtId="0" fontId="12" fillId="0" borderId="5" xfId="0" applyFont="1" applyFill="1" applyBorder="1" applyAlignment="1">
      <alignment vertical="center" wrapText="1"/>
    </xf>
    <xf numFmtId="0" fontId="12" fillId="0" borderId="5" xfId="0" applyFont="1" applyFill="1" applyBorder="1">
      <alignment vertical="center"/>
    </xf>
    <xf numFmtId="49" fontId="11" fillId="0" borderId="18" xfId="0" applyNumberFormat="1" applyFont="1" applyBorder="1" applyAlignment="1">
      <alignment horizontal="center" vertical="center" textRotation="255"/>
    </xf>
    <xf numFmtId="0" fontId="10" fillId="0" borderId="18" xfId="0" applyFont="1" applyFill="1" applyBorder="1" applyAlignment="1">
      <alignment horizontal="center" vertical="center" wrapText="1"/>
    </xf>
    <xf numFmtId="0" fontId="13" fillId="0" borderId="5" xfId="0" applyFont="1" applyFill="1" applyBorder="1" applyAlignment="1">
      <alignment horizontal="center" vertical="center" textRotation="255" wrapText="1"/>
    </xf>
    <xf numFmtId="0" fontId="14" fillId="0" borderId="5" xfId="0" applyFont="1" applyFill="1" applyBorder="1" applyAlignment="1">
      <alignment horizontal="center" vertical="center"/>
    </xf>
    <xf numFmtId="0" fontId="14" fillId="0" borderId="5" xfId="0" applyFont="1" applyFill="1" applyBorder="1" applyAlignment="1">
      <alignment vertical="center"/>
    </xf>
    <xf numFmtId="0" fontId="15" fillId="0" borderId="5" xfId="0" applyFont="1" applyFill="1" applyBorder="1" applyAlignment="1">
      <alignment vertical="top" wrapText="1"/>
    </xf>
    <xf numFmtId="0" fontId="16" fillId="0" borderId="5" xfId="0" applyFont="1" applyFill="1" applyBorder="1" applyAlignment="1">
      <alignment horizontal="center" vertical="top" wrapText="1"/>
    </xf>
    <xf numFmtId="0" fontId="11" fillId="0" borderId="5" xfId="0" applyFont="1" applyBorder="1" applyAlignment="1">
      <alignment horizontal="center" vertical="center"/>
    </xf>
    <xf numFmtId="0" fontId="0" fillId="0" borderId="5" xfId="0" applyBorder="1">
      <alignment vertical="center"/>
    </xf>
    <xf numFmtId="0" fontId="17" fillId="0" borderId="5" xfId="0" applyFont="1" applyBorder="1" applyAlignment="1">
      <alignment horizontal="center" vertical="center"/>
    </xf>
    <xf numFmtId="0" fontId="0" fillId="0" borderId="0" xfId="0" applyFont="1" applyAlignment="1">
      <alignment horizontal="left" vertical="center" wrapText="1"/>
    </xf>
    <xf numFmtId="0" fontId="0" fillId="0" borderId="0" xfId="0"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5">
    <dxf>
      <font>
        <color rgb="FF9C0006"/>
      </font>
    </dxf>
    <dxf>
      <font>
        <color rgb="FF00B050"/>
      </font>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s>
  <tableStyles count="0" defaultTableStyle="TableStyleMedium9"/>
  <colors>
    <mruColors>
      <color rgb="00F2F2F2"/>
      <color rgb="00BFBFBF"/>
      <color rgb="008DB4E2"/>
      <color rgb="00E6B8B7"/>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zoomScale="115" zoomScaleNormal="115" workbookViewId="0">
      <selection activeCell="I2" sqref="I2"/>
    </sheetView>
  </sheetViews>
  <sheetFormatPr defaultColWidth="9" defaultRowHeight="14.4"/>
  <cols>
    <col min="2" max="2" width="7" customWidth="1"/>
    <col min="3" max="3" width="14.8796296296296" customWidth="1"/>
    <col min="4" max="4" width="13.25" customWidth="1"/>
    <col min="5" max="5" width="58.5" customWidth="1"/>
    <col min="6" max="6" width="33.75" customWidth="1"/>
    <col min="7" max="7" width="10.5" customWidth="1"/>
  </cols>
  <sheetData>
    <row r="1" ht="50.1" customHeight="1" spans="2:7">
      <c r="B1" s="124" t="s">
        <v>0</v>
      </c>
      <c r="C1" s="47"/>
      <c r="D1" s="47"/>
      <c r="E1" s="47"/>
      <c r="F1" s="47"/>
      <c r="G1" s="47"/>
    </row>
    <row r="2" ht="28.8" spans="1:7">
      <c r="A2" s="125" t="s">
        <v>1</v>
      </c>
      <c r="B2" s="125" t="s">
        <v>2</v>
      </c>
      <c r="C2" s="125" t="s">
        <v>3</v>
      </c>
      <c r="D2" s="126" t="s">
        <v>4</v>
      </c>
      <c r="E2" s="126"/>
      <c r="F2" s="127" t="s">
        <v>5</v>
      </c>
      <c r="G2" s="128" t="s">
        <v>6</v>
      </c>
    </row>
    <row r="3" ht="26.4" spans="1:7">
      <c r="A3" s="129">
        <v>1</v>
      </c>
      <c r="B3" s="129" t="s">
        <v>7</v>
      </c>
      <c r="C3" s="130" t="s">
        <v>8</v>
      </c>
      <c r="D3" s="131" t="s">
        <v>9</v>
      </c>
      <c r="E3" s="131" t="s">
        <v>10</v>
      </c>
      <c r="F3" s="132" t="s">
        <v>11</v>
      </c>
      <c r="G3" s="133"/>
    </row>
    <row r="4" spans="1:7">
      <c r="A4" s="134"/>
      <c r="B4" s="134"/>
      <c r="C4" s="130"/>
      <c r="D4" s="131" t="s">
        <v>12</v>
      </c>
      <c r="E4" s="131" t="s">
        <v>13</v>
      </c>
      <c r="F4" s="131" t="s">
        <v>14</v>
      </c>
      <c r="G4" s="135"/>
    </row>
    <row r="5" ht="39.6" spans="1:7">
      <c r="A5" s="134"/>
      <c r="B5" s="134"/>
      <c r="C5" s="130"/>
      <c r="D5" s="131" t="s">
        <v>15</v>
      </c>
      <c r="E5" s="131" t="s">
        <v>16</v>
      </c>
      <c r="F5" s="131" t="s">
        <v>17</v>
      </c>
      <c r="G5" s="135"/>
    </row>
    <row r="6" ht="26.4" spans="1:7">
      <c r="A6" s="134"/>
      <c r="B6" s="134"/>
      <c r="C6" s="130"/>
      <c r="D6" s="136" t="s">
        <v>18</v>
      </c>
      <c r="E6" s="136" t="s">
        <v>19</v>
      </c>
      <c r="F6" s="137" t="s">
        <v>20</v>
      </c>
      <c r="G6" s="135"/>
    </row>
    <row r="7" ht="26.4" spans="1:7">
      <c r="A7" s="134"/>
      <c r="B7" s="134"/>
      <c r="C7" s="130" t="s">
        <v>21</v>
      </c>
      <c r="D7" s="131" t="s">
        <v>22</v>
      </c>
      <c r="E7" s="131" t="s">
        <v>23</v>
      </c>
      <c r="F7" s="132" t="s">
        <v>24</v>
      </c>
      <c r="G7" s="135"/>
    </row>
    <row r="8" spans="1:7">
      <c r="A8" s="134"/>
      <c r="B8" s="134"/>
      <c r="C8" s="130"/>
      <c r="D8" s="131" t="s">
        <v>25</v>
      </c>
      <c r="E8" s="131" t="s">
        <v>26</v>
      </c>
      <c r="F8" s="131" t="s">
        <v>27</v>
      </c>
      <c r="G8" s="135"/>
    </row>
    <row r="9" ht="52.8" spans="1:7">
      <c r="A9" s="134"/>
      <c r="B9" s="134"/>
      <c r="C9" s="130"/>
      <c r="D9" s="131" t="s">
        <v>28</v>
      </c>
      <c r="E9" s="131" t="s">
        <v>29</v>
      </c>
      <c r="F9" s="131" t="s">
        <v>30</v>
      </c>
      <c r="G9" s="135"/>
    </row>
    <row r="10" spans="1:7">
      <c r="A10" s="134"/>
      <c r="B10" s="134"/>
      <c r="C10" s="130"/>
      <c r="D10" s="136" t="s">
        <v>31</v>
      </c>
      <c r="E10" s="136" t="s">
        <v>32</v>
      </c>
      <c r="F10" s="137" t="s">
        <v>33</v>
      </c>
      <c r="G10" s="135"/>
    </row>
    <row r="11" ht="26.4" spans="1:7">
      <c r="A11" s="138"/>
      <c r="B11" s="138"/>
      <c r="C11" s="130"/>
      <c r="D11" s="136" t="s">
        <v>34</v>
      </c>
      <c r="E11" s="136" t="s">
        <v>35</v>
      </c>
      <c r="F11" s="137" t="s">
        <v>36</v>
      </c>
      <c r="G11" s="139"/>
    </row>
    <row r="12" ht="39.6" spans="1:7">
      <c r="A12" s="129">
        <v>2</v>
      </c>
      <c r="B12" s="140" t="s">
        <v>37</v>
      </c>
      <c r="C12" s="141" t="s">
        <v>38</v>
      </c>
      <c r="D12" s="142"/>
      <c r="E12" s="136" t="s">
        <v>39</v>
      </c>
      <c r="F12" s="143"/>
      <c r="G12" s="144"/>
    </row>
    <row r="13" ht="74" customHeight="1" spans="1:7">
      <c r="A13" s="134"/>
      <c r="B13" s="140"/>
      <c r="C13" s="141" t="s">
        <v>40</v>
      </c>
      <c r="D13" s="142"/>
      <c r="E13" s="136" t="s">
        <v>41</v>
      </c>
      <c r="F13" s="143"/>
      <c r="G13" s="144"/>
    </row>
    <row r="14" spans="1:7">
      <c r="A14" s="145">
        <v>3</v>
      </c>
      <c r="B14" s="146"/>
      <c r="C14" s="147" t="s">
        <v>42</v>
      </c>
      <c r="D14" s="147"/>
      <c r="E14" s="147"/>
      <c r="F14" s="17"/>
      <c r="G14" s="145"/>
    </row>
    <row r="15" spans="1:9">
      <c r="A15" s="148" t="s">
        <v>43</v>
      </c>
      <c r="B15" s="149"/>
      <c r="C15" s="149"/>
      <c r="D15" s="149"/>
      <c r="E15" s="149"/>
      <c r="F15" s="149"/>
      <c r="G15" s="149"/>
      <c r="H15" s="149"/>
      <c r="I15" s="149"/>
    </row>
    <row r="16" ht="43" customHeight="1" spans="1:9">
      <c r="A16" s="149"/>
      <c r="B16" s="149"/>
      <c r="C16" s="149"/>
      <c r="D16" s="149"/>
      <c r="E16" s="149"/>
      <c r="F16" s="149"/>
      <c r="G16" s="149"/>
      <c r="H16" s="149"/>
      <c r="I16" s="149"/>
    </row>
    <row r="18" spans="5:5">
      <c r="E18" s="49"/>
    </row>
  </sheetData>
  <mergeCells count="13">
    <mergeCell ref="B1:G1"/>
    <mergeCell ref="D2:E2"/>
    <mergeCell ref="C12:D12"/>
    <mergeCell ref="C13:D13"/>
    <mergeCell ref="C14:E14"/>
    <mergeCell ref="A3:A11"/>
    <mergeCell ref="A12:A13"/>
    <mergeCell ref="B3:B11"/>
    <mergeCell ref="B12:B13"/>
    <mergeCell ref="C3:C6"/>
    <mergeCell ref="C7:C11"/>
    <mergeCell ref="G3:G11"/>
    <mergeCell ref="A15:I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74"/>
  <sheetViews>
    <sheetView zoomScale="85" zoomScaleNormal="85" workbookViewId="0">
      <pane ySplit="2" topLeftCell="A35" activePane="bottomLeft" state="frozen"/>
      <selection/>
      <selection pane="bottomLeft" activeCell="A1" sqref="A1:J1"/>
    </sheetView>
  </sheetViews>
  <sheetFormatPr defaultColWidth="9.25" defaultRowHeight="14.4"/>
  <cols>
    <col min="1" max="1" width="6.62962962962963" style="47" customWidth="1"/>
    <col min="2" max="2" width="15.8796296296296" style="48" customWidth="1"/>
    <col min="3" max="3" width="31.8796296296296" style="49" customWidth="1"/>
    <col min="4" max="4" width="41.8796296296296" style="50" customWidth="1"/>
    <col min="5" max="5" width="9.62962962962963" style="51" customWidth="1"/>
    <col min="6" max="6" width="10.75" style="49" customWidth="1"/>
    <col min="7" max="7" width="5.62962962962963" style="49" customWidth="1"/>
    <col min="8" max="8" width="9.5" style="49" customWidth="1"/>
    <col min="9" max="9" width="10.6296296296296" style="48" customWidth="1"/>
    <col min="10" max="10" width="29.1111111111111" style="48" customWidth="1"/>
    <col min="11" max="11" width="5.62962962962963" style="52" customWidth="1"/>
    <col min="12" max="13" width="10.6296296296296" style="53" hidden="1" customWidth="1"/>
    <col min="14" max="23" width="5.62962962962963" style="54" hidden="1" customWidth="1"/>
    <col min="24" max="24" width="8.62962962962963" style="54" hidden="1" customWidth="1"/>
    <col min="25" max="25" width="8.62962962962963" style="49" hidden="1" customWidth="1"/>
    <col min="26" max="35" width="5.62962962962963" style="49" hidden="1" customWidth="1"/>
    <col min="36" max="37" width="8.62962962962963" style="55" hidden="1" customWidth="1"/>
    <col min="38" max="47" width="5.62962962962963" style="49" hidden="1" customWidth="1"/>
    <col min="48" max="49" width="8.62962962962963" style="49" hidden="1" customWidth="1"/>
    <col min="50" max="16384" width="9.25" style="49"/>
  </cols>
  <sheetData>
    <row r="1" ht="44.25" customHeight="1" spans="1:49">
      <c r="A1" s="1" t="s">
        <v>44</v>
      </c>
      <c r="B1" s="2"/>
      <c r="C1" s="3"/>
      <c r="D1" s="2"/>
      <c r="E1" s="3"/>
      <c r="F1" s="3"/>
      <c r="G1" s="3"/>
      <c r="H1" s="4"/>
      <c r="I1" s="36"/>
      <c r="J1" s="37"/>
      <c r="K1" s="79"/>
      <c r="L1" s="80"/>
      <c r="M1" s="81"/>
      <c r="N1" s="82" t="s">
        <v>45</v>
      </c>
      <c r="O1" s="83"/>
      <c r="P1" s="83"/>
      <c r="Q1" s="83"/>
      <c r="R1" s="83"/>
      <c r="S1" s="83"/>
      <c r="T1" s="83"/>
      <c r="U1" s="83"/>
      <c r="V1" s="83"/>
      <c r="W1" s="83"/>
      <c r="X1" s="83"/>
      <c r="Y1" s="105"/>
      <c r="Z1" s="106" t="s">
        <v>46</v>
      </c>
      <c r="AA1" s="107"/>
      <c r="AB1" s="107"/>
      <c r="AC1" s="107"/>
      <c r="AD1" s="107"/>
      <c r="AE1" s="107"/>
      <c r="AF1" s="107"/>
      <c r="AG1" s="107"/>
      <c r="AH1" s="107"/>
      <c r="AI1" s="107"/>
      <c r="AJ1" s="112"/>
      <c r="AK1" s="113"/>
      <c r="AL1" s="114" t="s">
        <v>47</v>
      </c>
      <c r="AM1" s="115"/>
      <c r="AN1" s="115"/>
      <c r="AO1" s="115"/>
      <c r="AP1" s="115"/>
      <c r="AQ1" s="115"/>
      <c r="AR1" s="115"/>
      <c r="AS1" s="115"/>
      <c r="AT1" s="115"/>
      <c r="AU1" s="115"/>
      <c r="AV1" s="115"/>
      <c r="AW1" s="122"/>
    </row>
    <row r="2" ht="35.1" customHeight="1" spans="1:49">
      <c r="A2" s="5" t="s">
        <v>1</v>
      </c>
      <c r="B2" s="6" t="s">
        <v>48</v>
      </c>
      <c r="C2" s="6" t="s">
        <v>49</v>
      </c>
      <c r="D2" s="6" t="s">
        <v>50</v>
      </c>
      <c r="E2" s="6" t="s">
        <v>51</v>
      </c>
      <c r="F2" s="6" t="s">
        <v>52</v>
      </c>
      <c r="G2" s="6" t="s">
        <v>53</v>
      </c>
      <c r="H2" s="7" t="s">
        <v>54</v>
      </c>
      <c r="I2" s="7" t="s">
        <v>55</v>
      </c>
      <c r="J2" s="38" t="s">
        <v>56</v>
      </c>
      <c r="K2" s="84"/>
      <c r="L2" s="85" t="s">
        <v>57</v>
      </c>
      <c r="M2" s="86" t="s">
        <v>58</v>
      </c>
      <c r="N2" s="87" t="s">
        <v>59</v>
      </c>
      <c r="O2" s="88" t="s">
        <v>60</v>
      </c>
      <c r="P2" s="88" t="s">
        <v>61</v>
      </c>
      <c r="Q2" s="88" t="s">
        <v>62</v>
      </c>
      <c r="R2" s="88" t="s">
        <v>63</v>
      </c>
      <c r="S2" s="88" t="s">
        <v>64</v>
      </c>
      <c r="T2" s="88" t="s">
        <v>65</v>
      </c>
      <c r="U2" s="88" t="s">
        <v>66</v>
      </c>
      <c r="V2" s="88" t="s">
        <v>67</v>
      </c>
      <c r="W2" s="103" t="s">
        <v>68</v>
      </c>
      <c r="X2" s="103" t="s">
        <v>69</v>
      </c>
      <c r="Y2" s="108" t="s">
        <v>70</v>
      </c>
      <c r="Z2" s="5" t="s">
        <v>59</v>
      </c>
      <c r="AA2" s="109" t="s">
        <v>60</v>
      </c>
      <c r="AB2" s="109" t="s">
        <v>61</v>
      </c>
      <c r="AC2" s="109" t="s">
        <v>62</v>
      </c>
      <c r="AD2" s="109" t="s">
        <v>63</v>
      </c>
      <c r="AE2" s="109" t="s">
        <v>64</v>
      </c>
      <c r="AF2" s="109" t="s">
        <v>65</v>
      </c>
      <c r="AG2" s="109" t="s">
        <v>66</v>
      </c>
      <c r="AH2" s="109" t="s">
        <v>67</v>
      </c>
      <c r="AI2" s="116" t="s">
        <v>68</v>
      </c>
      <c r="AJ2" s="117" t="s">
        <v>69</v>
      </c>
      <c r="AK2" s="118" t="s">
        <v>70</v>
      </c>
      <c r="AL2" s="119" t="s">
        <v>59</v>
      </c>
      <c r="AM2" s="120" t="s">
        <v>60</v>
      </c>
      <c r="AN2" s="120" t="s">
        <v>61</v>
      </c>
      <c r="AO2" s="120" t="s">
        <v>62</v>
      </c>
      <c r="AP2" s="120" t="s">
        <v>63</v>
      </c>
      <c r="AQ2" s="120" t="s">
        <v>64</v>
      </c>
      <c r="AR2" s="120" t="s">
        <v>65</v>
      </c>
      <c r="AS2" s="120" t="s">
        <v>66</v>
      </c>
      <c r="AT2" s="120" t="s">
        <v>67</v>
      </c>
      <c r="AU2" s="116" t="s">
        <v>68</v>
      </c>
      <c r="AV2" s="109" t="s">
        <v>69</v>
      </c>
      <c r="AW2" s="108" t="s">
        <v>70</v>
      </c>
    </row>
    <row r="3" ht="100.8" spans="1:49">
      <c r="A3" s="56">
        <v>1</v>
      </c>
      <c r="B3" s="18" t="s">
        <v>71</v>
      </c>
      <c r="C3" s="18" t="s">
        <v>72</v>
      </c>
      <c r="D3" s="57" t="s">
        <v>73</v>
      </c>
      <c r="E3" s="18" t="s">
        <v>74</v>
      </c>
      <c r="F3" s="58">
        <v>12</v>
      </c>
      <c r="G3" s="58" t="s">
        <v>75</v>
      </c>
      <c r="H3" s="59"/>
      <c r="I3" s="89"/>
      <c r="J3" s="90" t="s">
        <v>76</v>
      </c>
      <c r="K3" s="91"/>
      <c r="L3" s="92">
        <f t="shared" ref="L3:L8" si="0">F3-X3-AJ3-AV3</f>
        <v>12</v>
      </c>
      <c r="M3" s="93">
        <f t="shared" ref="M3:M8" si="1">(X3+AJ3+AV3)/F3</f>
        <v>0</v>
      </c>
      <c r="N3" s="94"/>
      <c r="X3" s="104">
        <f t="shared" ref="X3:X8" si="2">SUM(N3:W3)</f>
        <v>0</v>
      </c>
      <c r="Y3" s="110">
        <f t="shared" ref="Y3:Y8" si="3">X3*H3</f>
        <v>0</v>
      </c>
      <c r="Z3" s="111"/>
      <c r="AJ3" s="104">
        <f t="shared" ref="AJ3:AJ8" si="4">SUM(Z3:AI3)</f>
        <v>0</v>
      </c>
      <c r="AK3" s="110">
        <f t="shared" ref="AK3:AK8" si="5">AJ3*H3</f>
        <v>0</v>
      </c>
      <c r="AL3" s="111"/>
      <c r="AV3" s="121">
        <f t="shared" ref="AV3:AV8" si="6">SUM(AL3:AU3)</f>
        <v>0</v>
      </c>
      <c r="AW3" s="123">
        <f t="shared" ref="AW3:AW8" si="7">AV3*H3</f>
        <v>0</v>
      </c>
    </row>
    <row r="4" ht="86.4" spans="1:49">
      <c r="A4" s="60">
        <v>2</v>
      </c>
      <c r="B4" s="61" t="s">
        <v>77</v>
      </c>
      <c r="C4" s="18" t="s">
        <v>78</v>
      </c>
      <c r="D4" s="57" t="s">
        <v>79</v>
      </c>
      <c r="E4" s="18" t="s">
        <v>80</v>
      </c>
      <c r="F4" s="18">
        <f>29+40</f>
        <v>69</v>
      </c>
      <c r="G4" s="58" t="s">
        <v>81</v>
      </c>
      <c r="H4" s="59"/>
      <c r="I4" s="89"/>
      <c r="J4" s="95" t="s">
        <v>82</v>
      </c>
      <c r="K4" s="91"/>
      <c r="L4" s="92">
        <f t="shared" si="0"/>
        <v>69</v>
      </c>
      <c r="M4" s="93">
        <f t="shared" si="1"/>
        <v>0</v>
      </c>
      <c r="N4" s="94"/>
      <c r="X4" s="104">
        <f t="shared" si="2"/>
        <v>0</v>
      </c>
      <c r="Y4" s="110">
        <f t="shared" si="3"/>
        <v>0</v>
      </c>
      <c r="Z4" s="111"/>
      <c r="AJ4" s="104">
        <f t="shared" si="4"/>
        <v>0</v>
      </c>
      <c r="AK4" s="110">
        <f t="shared" si="5"/>
        <v>0</v>
      </c>
      <c r="AL4" s="111"/>
      <c r="AV4" s="121">
        <f t="shared" si="6"/>
        <v>0</v>
      </c>
      <c r="AW4" s="123">
        <f t="shared" si="7"/>
        <v>0</v>
      </c>
    </row>
    <row r="5" ht="43.2" spans="1:49">
      <c r="A5" s="56">
        <v>3</v>
      </c>
      <c r="B5" s="18" t="s">
        <v>83</v>
      </c>
      <c r="C5" s="18" t="s">
        <v>84</v>
      </c>
      <c r="D5" s="57" t="s">
        <v>85</v>
      </c>
      <c r="E5" s="18" t="s">
        <v>80</v>
      </c>
      <c r="F5" s="58">
        <f>28+26</f>
        <v>54</v>
      </c>
      <c r="G5" s="58" t="s">
        <v>75</v>
      </c>
      <c r="H5" s="59"/>
      <c r="I5" s="89"/>
      <c r="J5" s="95" t="s">
        <v>86</v>
      </c>
      <c r="K5" s="91"/>
      <c r="L5" s="92">
        <f t="shared" si="0"/>
        <v>54</v>
      </c>
      <c r="M5" s="93">
        <f t="shared" si="1"/>
        <v>0</v>
      </c>
      <c r="N5" s="94"/>
      <c r="X5" s="104">
        <f t="shared" si="2"/>
        <v>0</v>
      </c>
      <c r="Y5" s="110">
        <f t="shared" si="3"/>
        <v>0</v>
      </c>
      <c r="Z5" s="111"/>
      <c r="AJ5" s="104">
        <f t="shared" si="4"/>
        <v>0</v>
      </c>
      <c r="AK5" s="110">
        <f t="shared" si="5"/>
        <v>0</v>
      </c>
      <c r="AL5" s="111"/>
      <c r="AV5" s="121">
        <f t="shared" si="6"/>
        <v>0</v>
      </c>
      <c r="AW5" s="123">
        <f t="shared" si="7"/>
        <v>0</v>
      </c>
    </row>
    <row r="6" ht="43.2" spans="1:49">
      <c r="A6" s="56">
        <v>4</v>
      </c>
      <c r="B6" s="18" t="s">
        <v>87</v>
      </c>
      <c r="C6" s="58" t="s">
        <v>88</v>
      </c>
      <c r="D6" s="62" t="s">
        <v>89</v>
      </c>
      <c r="E6" s="63" t="s">
        <v>80</v>
      </c>
      <c r="F6" s="64">
        <v>16</v>
      </c>
      <c r="G6" s="64" t="s">
        <v>75</v>
      </c>
      <c r="H6" s="65"/>
      <c r="I6" s="89"/>
      <c r="J6" s="95" t="s">
        <v>86</v>
      </c>
      <c r="K6" s="91"/>
      <c r="L6" s="92">
        <f t="shared" si="0"/>
        <v>16</v>
      </c>
      <c r="M6" s="93">
        <f t="shared" si="1"/>
        <v>0</v>
      </c>
      <c r="N6" s="94"/>
      <c r="X6" s="104">
        <f t="shared" si="2"/>
        <v>0</v>
      </c>
      <c r="Y6" s="110">
        <f t="shared" si="3"/>
        <v>0</v>
      </c>
      <c r="Z6" s="111"/>
      <c r="AJ6" s="104">
        <f t="shared" si="4"/>
        <v>0</v>
      </c>
      <c r="AK6" s="110">
        <f t="shared" si="5"/>
        <v>0</v>
      </c>
      <c r="AL6" s="111"/>
      <c r="AV6" s="121">
        <f t="shared" si="6"/>
        <v>0</v>
      </c>
      <c r="AW6" s="123">
        <f t="shared" si="7"/>
        <v>0</v>
      </c>
    </row>
    <row r="7" ht="100.8" spans="1:49">
      <c r="A7" s="56">
        <v>5</v>
      </c>
      <c r="B7" s="18" t="s">
        <v>90</v>
      </c>
      <c r="C7" s="18" t="s">
        <v>72</v>
      </c>
      <c r="D7" s="62" t="s">
        <v>73</v>
      </c>
      <c r="E7" s="63" t="s">
        <v>74</v>
      </c>
      <c r="F7" s="64">
        <v>4</v>
      </c>
      <c r="G7" s="64" t="s">
        <v>75</v>
      </c>
      <c r="H7" s="65"/>
      <c r="I7" s="89"/>
      <c r="J7" s="95" t="s">
        <v>86</v>
      </c>
      <c r="K7" s="91"/>
      <c r="L7" s="92">
        <f t="shared" si="0"/>
        <v>4</v>
      </c>
      <c r="M7" s="93">
        <f t="shared" si="1"/>
        <v>0</v>
      </c>
      <c r="N7" s="94"/>
      <c r="X7" s="104">
        <f t="shared" si="2"/>
        <v>0</v>
      </c>
      <c r="Y7" s="110">
        <f t="shared" si="3"/>
        <v>0</v>
      </c>
      <c r="Z7" s="111"/>
      <c r="AJ7" s="104">
        <f t="shared" si="4"/>
        <v>0</v>
      </c>
      <c r="AK7" s="110">
        <f t="shared" si="5"/>
        <v>0</v>
      </c>
      <c r="AL7" s="111"/>
      <c r="AV7" s="121">
        <f t="shared" si="6"/>
        <v>0</v>
      </c>
      <c r="AW7" s="123">
        <f t="shared" si="7"/>
        <v>0</v>
      </c>
    </row>
    <row r="8" ht="22.2" spans="1:49">
      <c r="A8" s="60">
        <v>6</v>
      </c>
      <c r="B8" s="61" t="s">
        <v>91</v>
      </c>
      <c r="C8" s="18" t="s">
        <v>92</v>
      </c>
      <c r="D8" s="62" t="s">
        <v>93</v>
      </c>
      <c r="E8" s="63" t="s">
        <v>80</v>
      </c>
      <c r="F8" s="64">
        <f>61+82</f>
        <v>143</v>
      </c>
      <c r="G8" s="64" t="s">
        <v>94</v>
      </c>
      <c r="H8" s="66"/>
      <c r="I8" s="96"/>
      <c r="J8" s="97" t="s">
        <v>86</v>
      </c>
      <c r="K8" s="91"/>
      <c r="L8" s="92">
        <f t="shared" si="0"/>
        <v>143</v>
      </c>
      <c r="M8" s="93">
        <f t="shared" si="1"/>
        <v>0</v>
      </c>
      <c r="N8" s="94"/>
      <c r="X8" s="104">
        <f t="shared" si="2"/>
        <v>0</v>
      </c>
      <c r="Y8" s="110">
        <f t="shared" si="3"/>
        <v>0</v>
      </c>
      <c r="Z8" s="111"/>
      <c r="AJ8" s="104">
        <f t="shared" si="4"/>
        <v>0</v>
      </c>
      <c r="AK8" s="110">
        <f t="shared" si="5"/>
        <v>0</v>
      </c>
      <c r="AL8" s="111"/>
      <c r="AV8" s="121">
        <f t="shared" si="6"/>
        <v>0</v>
      </c>
      <c r="AW8" s="123">
        <f t="shared" si="7"/>
        <v>0</v>
      </c>
    </row>
    <row r="9" ht="22.2" spans="1:49">
      <c r="A9" s="67"/>
      <c r="B9" s="68"/>
      <c r="C9" s="18" t="s">
        <v>95</v>
      </c>
      <c r="D9" s="62" t="s">
        <v>96</v>
      </c>
      <c r="E9" s="63" t="s">
        <v>97</v>
      </c>
      <c r="F9" s="64"/>
      <c r="G9" s="64"/>
      <c r="H9" s="69"/>
      <c r="I9" s="98"/>
      <c r="J9" s="99"/>
      <c r="K9" s="91"/>
      <c r="L9" s="92"/>
      <c r="M9" s="93"/>
      <c r="N9" s="94"/>
      <c r="X9" s="104"/>
      <c r="Y9" s="110"/>
      <c r="Z9" s="111"/>
      <c r="AJ9" s="104"/>
      <c r="AK9" s="110"/>
      <c r="AL9" s="111"/>
      <c r="AV9" s="121"/>
      <c r="AW9" s="123"/>
    </row>
    <row r="10" ht="43.2" spans="1:49">
      <c r="A10" s="56">
        <v>7</v>
      </c>
      <c r="B10" s="18" t="s">
        <v>98</v>
      </c>
      <c r="C10" s="58" t="s">
        <v>99</v>
      </c>
      <c r="D10" s="62" t="s">
        <v>100</v>
      </c>
      <c r="E10" s="63" t="s">
        <v>101</v>
      </c>
      <c r="F10" s="69">
        <v>29</v>
      </c>
      <c r="G10" s="64" t="s">
        <v>75</v>
      </c>
      <c r="H10" s="65"/>
      <c r="I10" s="89"/>
      <c r="J10" s="95" t="s">
        <v>86</v>
      </c>
      <c r="K10" s="91"/>
      <c r="L10" s="92">
        <f>F10-X10-AJ10-AV10</f>
        <v>29</v>
      </c>
      <c r="M10" s="93">
        <f>(X10+AJ10+AV10)/F10</f>
        <v>0</v>
      </c>
      <c r="N10" s="94"/>
      <c r="X10" s="104">
        <f>SUM(N10:W10)</f>
        <v>0</v>
      </c>
      <c r="Y10" s="110">
        <f>X10*H10</f>
        <v>0</v>
      </c>
      <c r="Z10" s="111"/>
      <c r="AJ10" s="104">
        <f>SUM(Z10:AI10)</f>
        <v>0</v>
      </c>
      <c r="AK10" s="110">
        <f>AJ10*H10</f>
        <v>0</v>
      </c>
      <c r="AL10" s="111"/>
      <c r="AV10" s="121">
        <f>SUM(AL10:AU10)</f>
        <v>0</v>
      </c>
      <c r="AW10" s="123">
        <f>AV10*H10</f>
        <v>0</v>
      </c>
    </row>
    <row r="11" ht="43.2" spans="1:49">
      <c r="A11" s="56">
        <v>8</v>
      </c>
      <c r="B11" s="18" t="s">
        <v>102</v>
      </c>
      <c r="C11" s="58" t="s">
        <v>103</v>
      </c>
      <c r="D11" s="62" t="s">
        <v>104</v>
      </c>
      <c r="E11" s="63" t="s">
        <v>97</v>
      </c>
      <c r="F11" s="63">
        <f>49+70</f>
        <v>119</v>
      </c>
      <c r="G11" s="64" t="s">
        <v>75</v>
      </c>
      <c r="H11" s="65"/>
      <c r="I11" s="89"/>
      <c r="J11" s="95" t="s">
        <v>86</v>
      </c>
      <c r="K11" s="91"/>
      <c r="L11" s="92"/>
      <c r="M11" s="93"/>
      <c r="N11" s="94"/>
      <c r="X11" s="104"/>
      <c r="Y11" s="110"/>
      <c r="Z11" s="111"/>
      <c r="AJ11" s="104"/>
      <c r="AK11" s="110"/>
      <c r="AL11" s="111"/>
      <c r="AV11" s="121"/>
      <c r="AW11" s="123"/>
    </row>
    <row r="12" ht="57.6" spans="1:49">
      <c r="A12" s="56">
        <v>9</v>
      </c>
      <c r="B12" s="18" t="s">
        <v>105</v>
      </c>
      <c r="C12" s="58" t="s">
        <v>106</v>
      </c>
      <c r="D12" s="62" t="s">
        <v>107</v>
      </c>
      <c r="E12" s="63" t="s">
        <v>108</v>
      </c>
      <c r="F12" s="64">
        <v>46</v>
      </c>
      <c r="G12" s="64" t="s">
        <v>75</v>
      </c>
      <c r="H12" s="65"/>
      <c r="I12" s="89"/>
      <c r="J12" s="95" t="s">
        <v>86</v>
      </c>
      <c r="K12" s="91"/>
      <c r="L12" s="92">
        <f>F12-X12-AJ12-AV12</f>
        <v>46</v>
      </c>
      <c r="M12" s="93">
        <f>(X12+AJ12+AV12)/F12</f>
        <v>0</v>
      </c>
      <c r="N12" s="94"/>
      <c r="X12" s="104">
        <f>SUM(N12:W12)</f>
        <v>0</v>
      </c>
      <c r="Y12" s="110">
        <f>X12*H12</f>
        <v>0</v>
      </c>
      <c r="Z12" s="111"/>
      <c r="AJ12" s="104">
        <f>SUM(Z12:AI12)</f>
        <v>0</v>
      </c>
      <c r="AK12" s="110">
        <f>AJ12*H12</f>
        <v>0</v>
      </c>
      <c r="AL12" s="111"/>
      <c r="AV12" s="121">
        <f>SUM(AL12:AU12)</f>
        <v>0</v>
      </c>
      <c r="AW12" s="123">
        <f>AV12*H12</f>
        <v>0</v>
      </c>
    </row>
    <row r="13" ht="57.6" spans="1:49">
      <c r="A13" s="56">
        <v>10</v>
      </c>
      <c r="B13" s="18" t="s">
        <v>109</v>
      </c>
      <c r="C13" s="58" t="s">
        <v>110</v>
      </c>
      <c r="D13" s="62" t="s">
        <v>111</v>
      </c>
      <c r="E13" s="63" t="s">
        <v>108</v>
      </c>
      <c r="F13" s="64">
        <v>17</v>
      </c>
      <c r="G13" s="64" t="s">
        <v>75</v>
      </c>
      <c r="H13" s="65"/>
      <c r="I13" s="89"/>
      <c r="J13" s="95" t="s">
        <v>86</v>
      </c>
      <c r="K13" s="91"/>
      <c r="L13" s="92">
        <f>F13-X13-AJ13-AV13</f>
        <v>17</v>
      </c>
      <c r="M13" s="93">
        <f>(X13+AJ13+AV13)/F13</f>
        <v>0</v>
      </c>
      <c r="N13" s="94"/>
      <c r="X13" s="104">
        <f>SUM(N13:W13)</f>
        <v>0</v>
      </c>
      <c r="Y13" s="110">
        <f>X13*H13</f>
        <v>0</v>
      </c>
      <c r="Z13" s="111"/>
      <c r="AJ13" s="104">
        <f>SUM(Z13:AI13)</f>
        <v>0</v>
      </c>
      <c r="AK13" s="110">
        <f>AJ13*H13</f>
        <v>0</v>
      </c>
      <c r="AL13" s="111"/>
      <c r="AV13" s="121">
        <f>SUM(AL13:AU13)</f>
        <v>0</v>
      </c>
      <c r="AW13" s="123">
        <f>AV13*H13</f>
        <v>0</v>
      </c>
    </row>
    <row r="14" ht="115.2" spans="1:49">
      <c r="A14" s="60">
        <v>11</v>
      </c>
      <c r="B14" s="61" t="s">
        <v>112</v>
      </c>
      <c r="C14" s="18" t="s">
        <v>113</v>
      </c>
      <c r="D14" s="62" t="s">
        <v>114</v>
      </c>
      <c r="E14" s="63" t="s">
        <v>80</v>
      </c>
      <c r="F14" s="64">
        <f>4+10</f>
        <v>14</v>
      </c>
      <c r="G14" s="64" t="s">
        <v>94</v>
      </c>
      <c r="H14" s="65"/>
      <c r="I14" s="89"/>
      <c r="J14" s="95" t="s">
        <v>82</v>
      </c>
      <c r="K14" s="91"/>
      <c r="L14" s="92"/>
      <c r="M14" s="93"/>
      <c r="N14" s="94"/>
      <c r="X14" s="104"/>
      <c r="Y14" s="110"/>
      <c r="Z14" s="111"/>
      <c r="AJ14" s="104"/>
      <c r="AK14" s="110"/>
      <c r="AL14" s="111"/>
      <c r="AV14" s="121"/>
      <c r="AW14" s="123"/>
    </row>
    <row r="15" ht="28.8" spans="1:49">
      <c r="A15" s="60">
        <v>12</v>
      </c>
      <c r="B15" s="61" t="s">
        <v>115</v>
      </c>
      <c r="C15" s="18" t="s">
        <v>116</v>
      </c>
      <c r="D15" s="62" t="s">
        <v>117</v>
      </c>
      <c r="E15" s="63" t="s">
        <v>101</v>
      </c>
      <c r="F15" s="70">
        <f>49+39</f>
        <v>88</v>
      </c>
      <c r="G15" s="66" t="s">
        <v>94</v>
      </c>
      <c r="H15" s="66"/>
      <c r="I15" s="61"/>
      <c r="J15" s="97" t="s">
        <v>86</v>
      </c>
      <c r="K15" s="91"/>
      <c r="L15" s="92">
        <f>F15-X15-AJ15-AV15</f>
        <v>88</v>
      </c>
      <c r="M15" s="93">
        <f>(X15+AJ15+AV15)/F15</f>
        <v>0</v>
      </c>
      <c r="N15" s="94"/>
      <c r="X15" s="104">
        <f>SUM(N15:W15)</f>
        <v>0</v>
      </c>
      <c r="Y15" s="110">
        <f>X15*H15</f>
        <v>0</v>
      </c>
      <c r="Z15" s="111"/>
      <c r="AJ15" s="104">
        <f>SUM(Z15:AI15)</f>
        <v>0</v>
      </c>
      <c r="AK15" s="110">
        <f>AJ15*H15</f>
        <v>0</v>
      </c>
      <c r="AL15" s="111"/>
      <c r="AV15" s="121">
        <f>SUM(AL15:AU15)</f>
        <v>0</v>
      </c>
      <c r="AW15" s="123">
        <f>AV15*H15</f>
        <v>0</v>
      </c>
    </row>
    <row r="16" ht="22.2" spans="1:49">
      <c r="A16" s="67"/>
      <c r="B16" s="68"/>
      <c r="C16" s="18" t="s">
        <v>118</v>
      </c>
      <c r="D16" s="62" t="s">
        <v>96</v>
      </c>
      <c r="E16" s="63" t="s">
        <v>97</v>
      </c>
      <c r="F16" s="71"/>
      <c r="G16" s="69"/>
      <c r="H16" s="69"/>
      <c r="I16" s="68"/>
      <c r="J16" s="99"/>
      <c r="K16" s="91"/>
      <c r="L16" s="92"/>
      <c r="M16" s="93"/>
      <c r="N16" s="94"/>
      <c r="X16" s="104"/>
      <c r="Y16" s="110"/>
      <c r="Z16" s="111"/>
      <c r="AJ16" s="104"/>
      <c r="AK16" s="110"/>
      <c r="AL16" s="111"/>
      <c r="AV16" s="121"/>
      <c r="AW16" s="123"/>
    </row>
    <row r="17" ht="72" spans="1:49">
      <c r="A17" s="67">
        <v>13</v>
      </c>
      <c r="B17" s="68" t="s">
        <v>119</v>
      </c>
      <c r="C17" s="18" t="s">
        <v>120</v>
      </c>
      <c r="D17" s="63" t="s">
        <v>121</v>
      </c>
      <c r="E17" s="63" t="s">
        <v>122</v>
      </c>
      <c r="F17" s="71">
        <v>3</v>
      </c>
      <c r="G17" s="69" t="s">
        <v>94</v>
      </c>
      <c r="H17" s="65"/>
      <c r="I17" s="89"/>
      <c r="J17" s="99" t="s">
        <v>123</v>
      </c>
      <c r="K17" s="91"/>
      <c r="L17" s="92"/>
      <c r="M17" s="93"/>
      <c r="N17" s="94"/>
      <c r="X17" s="104"/>
      <c r="Y17" s="110"/>
      <c r="Z17" s="111"/>
      <c r="AJ17" s="104"/>
      <c r="AK17" s="110"/>
      <c r="AL17" s="111"/>
      <c r="AV17" s="121"/>
      <c r="AW17" s="123"/>
    </row>
    <row r="18" ht="72" spans="1:49">
      <c r="A18" s="67">
        <v>14</v>
      </c>
      <c r="B18" s="68" t="s">
        <v>124</v>
      </c>
      <c r="C18" s="18" t="s">
        <v>125</v>
      </c>
      <c r="D18" s="63" t="s">
        <v>121</v>
      </c>
      <c r="E18" s="63" t="s">
        <v>122</v>
      </c>
      <c r="F18" s="71">
        <v>13</v>
      </c>
      <c r="G18" s="69" t="s">
        <v>94</v>
      </c>
      <c r="H18" s="65"/>
      <c r="I18" s="89"/>
      <c r="J18" s="99" t="s">
        <v>123</v>
      </c>
      <c r="K18" s="91"/>
      <c r="L18" s="92"/>
      <c r="M18" s="93"/>
      <c r="N18" s="94"/>
      <c r="X18" s="104"/>
      <c r="Y18" s="110"/>
      <c r="Z18" s="111"/>
      <c r="AJ18" s="104"/>
      <c r="AK18" s="110"/>
      <c r="AL18" s="111"/>
      <c r="AV18" s="121"/>
      <c r="AW18" s="123"/>
    </row>
    <row r="19" ht="43.2" spans="1:49">
      <c r="A19" s="56">
        <v>15</v>
      </c>
      <c r="B19" s="18" t="s">
        <v>126</v>
      </c>
      <c r="C19" s="18" t="s">
        <v>121</v>
      </c>
      <c r="D19" s="63" t="s">
        <v>127</v>
      </c>
      <c r="E19" s="63" t="s">
        <v>108</v>
      </c>
      <c r="F19" s="64">
        <v>13</v>
      </c>
      <c r="G19" s="64" t="s">
        <v>128</v>
      </c>
      <c r="H19" s="65"/>
      <c r="I19" s="89"/>
      <c r="J19" s="95" t="s">
        <v>86</v>
      </c>
      <c r="K19" s="91"/>
      <c r="L19" s="92">
        <f>F19-X19-AJ19-AV19</f>
        <v>13</v>
      </c>
      <c r="M19" s="93">
        <f>(X19+AJ19+AV19)/F19</f>
        <v>0</v>
      </c>
      <c r="N19" s="94"/>
      <c r="X19" s="104">
        <f>SUM(N19:W19)</f>
        <v>0</v>
      </c>
      <c r="Y19" s="110">
        <f>X19*H19</f>
        <v>0</v>
      </c>
      <c r="Z19" s="111"/>
      <c r="AJ19" s="104">
        <f>SUM(Z19:AI19)</f>
        <v>0</v>
      </c>
      <c r="AK19" s="110">
        <f>AJ19*H19</f>
        <v>0</v>
      </c>
      <c r="AL19" s="111"/>
      <c r="AV19" s="121">
        <f>SUM(AL19:AU19)</f>
        <v>0</v>
      </c>
      <c r="AW19" s="123">
        <f>AV19*H19</f>
        <v>0</v>
      </c>
    </row>
    <row r="20" ht="43.2" spans="1:49">
      <c r="A20" s="56">
        <v>16</v>
      </c>
      <c r="B20" s="18" t="s">
        <v>129</v>
      </c>
      <c r="C20" s="18" t="s">
        <v>130</v>
      </c>
      <c r="D20" s="62" t="s">
        <v>117</v>
      </c>
      <c r="E20" s="63" t="s">
        <v>131</v>
      </c>
      <c r="F20" s="64">
        <f>23+3</f>
        <v>26</v>
      </c>
      <c r="G20" s="64" t="s">
        <v>94</v>
      </c>
      <c r="H20" s="65"/>
      <c r="I20" s="89"/>
      <c r="J20" s="95" t="s">
        <v>86</v>
      </c>
      <c r="K20" s="91"/>
      <c r="L20" s="92"/>
      <c r="M20" s="93"/>
      <c r="N20" s="94"/>
      <c r="X20" s="104"/>
      <c r="Y20" s="110"/>
      <c r="Z20" s="111"/>
      <c r="AJ20" s="104"/>
      <c r="AK20" s="110"/>
      <c r="AL20" s="111"/>
      <c r="AV20" s="121"/>
      <c r="AW20" s="123"/>
    </row>
    <row r="21" ht="57.6" spans="1:49">
      <c r="A21" s="56">
        <v>17</v>
      </c>
      <c r="B21" s="18" t="s">
        <v>132</v>
      </c>
      <c r="C21" s="58" t="s">
        <v>133</v>
      </c>
      <c r="D21" s="62" t="s">
        <v>134</v>
      </c>
      <c r="E21" s="63" t="s">
        <v>131</v>
      </c>
      <c r="F21" s="64">
        <f>54+18</f>
        <v>72</v>
      </c>
      <c r="G21" s="64" t="s">
        <v>75</v>
      </c>
      <c r="H21" s="65"/>
      <c r="I21" s="89"/>
      <c r="J21" s="95" t="s">
        <v>86</v>
      </c>
      <c r="K21" s="91"/>
      <c r="L21" s="92">
        <f>F21-X21-AJ21-AV21</f>
        <v>72</v>
      </c>
      <c r="M21" s="93">
        <f>(X21+AJ21+AV21)/F21</f>
        <v>0</v>
      </c>
      <c r="N21" s="94"/>
      <c r="X21" s="104">
        <f>SUM(N21:W21)</f>
        <v>0</v>
      </c>
      <c r="Y21" s="110">
        <f>X21*H21</f>
        <v>0</v>
      </c>
      <c r="Z21" s="111"/>
      <c r="AJ21" s="104">
        <f>SUM(Z21:AI21)</f>
        <v>0</v>
      </c>
      <c r="AK21" s="110">
        <f>AJ21*H21</f>
        <v>0</v>
      </c>
      <c r="AL21" s="111"/>
      <c r="AV21" s="121">
        <f>SUM(AL21:AU21)</f>
        <v>0</v>
      </c>
      <c r="AW21" s="123">
        <f>AV21*H21</f>
        <v>0</v>
      </c>
    </row>
    <row r="22" ht="43.2" spans="1:49">
      <c r="A22" s="60">
        <v>18</v>
      </c>
      <c r="B22" s="61" t="s">
        <v>135</v>
      </c>
      <c r="C22" s="18" t="s">
        <v>136</v>
      </c>
      <c r="D22" s="62" t="s">
        <v>117</v>
      </c>
      <c r="E22" s="63" t="s">
        <v>131</v>
      </c>
      <c r="F22" s="64">
        <v>3</v>
      </c>
      <c r="G22" s="64" t="s">
        <v>94</v>
      </c>
      <c r="H22" s="65"/>
      <c r="I22" s="89"/>
      <c r="J22" s="95" t="s">
        <v>86</v>
      </c>
      <c r="K22" s="91"/>
      <c r="L22" s="92"/>
      <c r="M22" s="93"/>
      <c r="N22" s="94"/>
      <c r="X22" s="104"/>
      <c r="Y22" s="110"/>
      <c r="Z22" s="111"/>
      <c r="AJ22" s="104"/>
      <c r="AK22" s="110"/>
      <c r="AL22" s="111"/>
      <c r="AV22" s="121"/>
      <c r="AW22" s="123"/>
    </row>
    <row r="23" ht="43.2" spans="1:49">
      <c r="A23" s="67"/>
      <c r="B23" s="68"/>
      <c r="C23" s="18" t="s">
        <v>137</v>
      </c>
      <c r="D23" s="62" t="s">
        <v>117</v>
      </c>
      <c r="E23" s="63" t="s">
        <v>131</v>
      </c>
      <c r="F23" s="64">
        <f>10+10</f>
        <v>20</v>
      </c>
      <c r="G23" s="64" t="s">
        <v>94</v>
      </c>
      <c r="H23" s="65"/>
      <c r="I23" s="89"/>
      <c r="J23" s="95" t="s">
        <v>86</v>
      </c>
      <c r="K23" s="91"/>
      <c r="L23" s="92"/>
      <c r="M23" s="93"/>
      <c r="N23" s="94"/>
      <c r="X23" s="104"/>
      <c r="Y23" s="110"/>
      <c r="Z23" s="111"/>
      <c r="AJ23" s="104"/>
      <c r="AK23" s="110"/>
      <c r="AL23" s="111"/>
      <c r="AV23" s="121"/>
      <c r="AW23" s="123"/>
    </row>
    <row r="24" ht="72" spans="1:49">
      <c r="A24" s="56">
        <v>19</v>
      </c>
      <c r="B24" s="18" t="s">
        <v>138</v>
      </c>
      <c r="C24" s="18" t="s">
        <v>139</v>
      </c>
      <c r="D24" s="62" t="s">
        <v>140</v>
      </c>
      <c r="E24" s="63" t="s">
        <v>131</v>
      </c>
      <c r="F24" s="64">
        <v>20</v>
      </c>
      <c r="G24" s="64" t="s">
        <v>94</v>
      </c>
      <c r="H24" s="65"/>
      <c r="I24" s="89"/>
      <c r="J24" s="95" t="s">
        <v>82</v>
      </c>
      <c r="K24" s="91"/>
      <c r="L24" s="92"/>
      <c r="M24" s="93"/>
      <c r="N24" s="94"/>
      <c r="X24" s="104"/>
      <c r="Y24" s="110"/>
      <c r="Z24" s="111"/>
      <c r="AJ24" s="104"/>
      <c r="AK24" s="110"/>
      <c r="AL24" s="111"/>
      <c r="AV24" s="121"/>
      <c r="AW24" s="123"/>
    </row>
    <row r="25" ht="43.2" spans="1:49">
      <c r="A25" s="56">
        <v>20</v>
      </c>
      <c r="B25" s="18" t="s">
        <v>141</v>
      </c>
      <c r="C25" s="18" t="s">
        <v>142</v>
      </c>
      <c r="D25" s="62" t="s">
        <v>143</v>
      </c>
      <c r="E25" s="63" t="s">
        <v>97</v>
      </c>
      <c r="F25" s="63">
        <f>20+17</f>
        <v>37</v>
      </c>
      <c r="G25" s="64" t="s">
        <v>94</v>
      </c>
      <c r="H25" s="65"/>
      <c r="I25" s="89"/>
      <c r="J25" s="95" t="s">
        <v>86</v>
      </c>
      <c r="K25" s="91"/>
      <c r="L25" s="92">
        <f t="shared" ref="L25:L39" si="8">F25-X25-AJ25-AV25</f>
        <v>37</v>
      </c>
      <c r="M25" s="93">
        <f t="shared" ref="M25:M39" si="9">(X25+AJ25+AV25)/F25</f>
        <v>0</v>
      </c>
      <c r="N25" s="94"/>
      <c r="X25" s="104">
        <f t="shared" ref="X25:X39" si="10">SUM(N25:W25)</f>
        <v>0</v>
      </c>
      <c r="Y25" s="110">
        <f t="shared" ref="Y25:Y39" si="11">X25*H25</f>
        <v>0</v>
      </c>
      <c r="Z25" s="111"/>
      <c r="AJ25" s="104">
        <f t="shared" ref="AJ25:AJ39" si="12">SUM(Z25:AI25)</f>
        <v>0</v>
      </c>
      <c r="AK25" s="110">
        <f t="shared" ref="AK25:AK39" si="13">AJ25*H25</f>
        <v>0</v>
      </c>
      <c r="AL25" s="111"/>
      <c r="AV25" s="121">
        <f t="shared" ref="AV25:AV39" si="14">SUM(AL25:AU25)</f>
        <v>0</v>
      </c>
      <c r="AW25" s="123">
        <f t="shared" ref="AW25:AW39" si="15">AV25*H25</f>
        <v>0</v>
      </c>
    </row>
    <row r="26" ht="43.2" spans="1:49">
      <c r="A26" s="56">
        <v>21</v>
      </c>
      <c r="B26" s="18" t="s">
        <v>144</v>
      </c>
      <c r="C26" s="58" t="s">
        <v>145</v>
      </c>
      <c r="D26" s="62" t="s">
        <v>143</v>
      </c>
      <c r="E26" s="63" t="s">
        <v>97</v>
      </c>
      <c r="F26" s="63">
        <f>18+1</f>
        <v>19</v>
      </c>
      <c r="G26" s="64" t="s">
        <v>75</v>
      </c>
      <c r="H26" s="65"/>
      <c r="I26" s="89"/>
      <c r="J26" s="95" t="s">
        <v>86</v>
      </c>
      <c r="K26" s="91"/>
      <c r="L26" s="92"/>
      <c r="M26" s="93"/>
      <c r="N26" s="94"/>
      <c r="X26" s="104"/>
      <c r="Y26" s="110"/>
      <c r="Z26" s="111"/>
      <c r="AJ26" s="104"/>
      <c r="AK26" s="110"/>
      <c r="AL26" s="111"/>
      <c r="AV26" s="121"/>
      <c r="AW26" s="123"/>
    </row>
    <row r="27" ht="43.2" spans="1:49">
      <c r="A27" s="56">
        <v>22</v>
      </c>
      <c r="B27" s="18" t="s">
        <v>146</v>
      </c>
      <c r="C27" s="58" t="s">
        <v>147</v>
      </c>
      <c r="D27" s="62" t="s">
        <v>148</v>
      </c>
      <c r="E27" s="63" t="s">
        <v>149</v>
      </c>
      <c r="F27" s="64">
        <f>25+1</f>
        <v>26</v>
      </c>
      <c r="G27" s="64" t="s">
        <v>75</v>
      </c>
      <c r="H27" s="65"/>
      <c r="I27" s="89"/>
      <c r="J27" s="95" t="s">
        <v>86</v>
      </c>
      <c r="K27" s="91"/>
      <c r="L27" s="92">
        <f t="shared" si="8"/>
        <v>26</v>
      </c>
      <c r="M27" s="93">
        <f t="shared" si="9"/>
        <v>0</v>
      </c>
      <c r="N27" s="94"/>
      <c r="X27" s="104">
        <f t="shared" si="10"/>
        <v>0</v>
      </c>
      <c r="Y27" s="110">
        <f t="shared" si="11"/>
        <v>0</v>
      </c>
      <c r="Z27" s="111"/>
      <c r="AJ27" s="104">
        <f t="shared" si="12"/>
        <v>0</v>
      </c>
      <c r="AK27" s="110">
        <f t="shared" si="13"/>
        <v>0</v>
      </c>
      <c r="AL27" s="111"/>
      <c r="AV27" s="121">
        <f t="shared" si="14"/>
        <v>0</v>
      </c>
      <c r="AW27" s="123">
        <f t="shared" si="15"/>
        <v>0</v>
      </c>
    </row>
    <row r="28" ht="43.2" spans="1:49">
      <c r="A28" s="56">
        <v>23</v>
      </c>
      <c r="B28" s="18" t="s">
        <v>150</v>
      </c>
      <c r="C28" s="58" t="s">
        <v>147</v>
      </c>
      <c r="D28" s="62" t="s">
        <v>148</v>
      </c>
      <c r="E28" s="63" t="s">
        <v>149</v>
      </c>
      <c r="F28" s="64">
        <f>24+32</f>
        <v>56</v>
      </c>
      <c r="G28" s="64" t="s">
        <v>75</v>
      </c>
      <c r="H28" s="65"/>
      <c r="I28" s="89"/>
      <c r="J28" s="95" t="s">
        <v>86</v>
      </c>
      <c r="K28" s="91"/>
      <c r="L28" s="92">
        <f t="shared" si="8"/>
        <v>56</v>
      </c>
      <c r="M28" s="93">
        <f t="shared" si="9"/>
        <v>0</v>
      </c>
      <c r="N28" s="94"/>
      <c r="X28" s="104">
        <f t="shared" si="10"/>
        <v>0</v>
      </c>
      <c r="Y28" s="110">
        <f t="shared" si="11"/>
        <v>0</v>
      </c>
      <c r="Z28" s="111"/>
      <c r="AJ28" s="104">
        <f t="shared" si="12"/>
        <v>0</v>
      </c>
      <c r="AK28" s="110">
        <f t="shared" si="13"/>
        <v>0</v>
      </c>
      <c r="AL28" s="111"/>
      <c r="AV28" s="121">
        <f t="shared" si="14"/>
        <v>0</v>
      </c>
      <c r="AW28" s="123">
        <f t="shared" si="15"/>
        <v>0</v>
      </c>
    </row>
    <row r="29" ht="43.2" spans="1:49">
      <c r="A29" s="56">
        <v>24</v>
      </c>
      <c r="B29" s="18" t="s">
        <v>151</v>
      </c>
      <c r="C29" s="58" t="s">
        <v>147</v>
      </c>
      <c r="D29" s="62" t="s">
        <v>148</v>
      </c>
      <c r="E29" s="63" t="s">
        <v>149</v>
      </c>
      <c r="F29" s="64">
        <f>56+26</f>
        <v>82</v>
      </c>
      <c r="G29" s="64" t="s">
        <v>75</v>
      </c>
      <c r="H29" s="65"/>
      <c r="I29" s="89"/>
      <c r="J29" s="95" t="s">
        <v>86</v>
      </c>
      <c r="K29" s="91"/>
      <c r="L29" s="92">
        <f t="shared" si="8"/>
        <v>82</v>
      </c>
      <c r="M29" s="93">
        <f t="shared" si="9"/>
        <v>0</v>
      </c>
      <c r="N29" s="94"/>
      <c r="X29" s="104">
        <f t="shared" si="10"/>
        <v>0</v>
      </c>
      <c r="Y29" s="110">
        <f t="shared" si="11"/>
        <v>0</v>
      </c>
      <c r="Z29" s="111"/>
      <c r="AJ29" s="104">
        <f t="shared" si="12"/>
        <v>0</v>
      </c>
      <c r="AK29" s="110">
        <f t="shared" si="13"/>
        <v>0</v>
      </c>
      <c r="AL29" s="111"/>
      <c r="AV29" s="121">
        <f t="shared" si="14"/>
        <v>0</v>
      </c>
      <c r="AW29" s="123">
        <f t="shared" si="15"/>
        <v>0</v>
      </c>
    </row>
    <row r="30" ht="43.2" spans="1:49">
      <c r="A30" s="56">
        <v>25</v>
      </c>
      <c r="B30" s="18" t="s">
        <v>152</v>
      </c>
      <c r="C30" s="58" t="s">
        <v>147</v>
      </c>
      <c r="D30" s="62" t="s">
        <v>148</v>
      </c>
      <c r="E30" s="63" t="s">
        <v>149</v>
      </c>
      <c r="F30" s="64">
        <f>12+11</f>
        <v>23</v>
      </c>
      <c r="G30" s="64" t="s">
        <v>75</v>
      </c>
      <c r="H30" s="65"/>
      <c r="I30" s="89"/>
      <c r="J30" s="95" t="s">
        <v>86</v>
      </c>
      <c r="K30" s="91"/>
      <c r="L30" s="92"/>
      <c r="M30" s="93"/>
      <c r="N30" s="94"/>
      <c r="X30" s="104"/>
      <c r="Y30" s="110"/>
      <c r="Z30" s="111"/>
      <c r="AJ30" s="104"/>
      <c r="AK30" s="110"/>
      <c r="AL30" s="111"/>
      <c r="AV30" s="121"/>
      <c r="AW30" s="123"/>
    </row>
    <row r="31" ht="43.2" spans="1:49">
      <c r="A31" s="56">
        <v>26</v>
      </c>
      <c r="B31" s="18" t="s">
        <v>153</v>
      </c>
      <c r="C31" s="58" t="s">
        <v>154</v>
      </c>
      <c r="D31" s="62" t="s">
        <v>155</v>
      </c>
      <c r="E31" s="63" t="s">
        <v>131</v>
      </c>
      <c r="F31" s="63">
        <f>74+14</f>
        <v>88</v>
      </c>
      <c r="G31" s="64" t="s">
        <v>75</v>
      </c>
      <c r="H31" s="65"/>
      <c r="I31" s="89"/>
      <c r="J31" s="95" t="s">
        <v>86</v>
      </c>
      <c r="K31" s="91"/>
      <c r="L31" s="92"/>
      <c r="M31" s="93"/>
      <c r="N31" s="94"/>
      <c r="X31" s="104"/>
      <c r="Y31" s="110"/>
      <c r="Z31" s="111"/>
      <c r="AJ31" s="104"/>
      <c r="AK31" s="110"/>
      <c r="AL31" s="111"/>
      <c r="AV31" s="121"/>
      <c r="AW31" s="123"/>
    </row>
    <row r="32" ht="43.2" spans="1:49">
      <c r="A32" s="56">
        <v>27</v>
      </c>
      <c r="B32" s="18" t="s">
        <v>156</v>
      </c>
      <c r="C32" s="18" t="s">
        <v>147</v>
      </c>
      <c r="D32" s="62" t="s">
        <v>148</v>
      </c>
      <c r="E32" s="63" t="s">
        <v>131</v>
      </c>
      <c r="F32" s="64">
        <v>9</v>
      </c>
      <c r="G32" s="64" t="s">
        <v>94</v>
      </c>
      <c r="H32" s="65"/>
      <c r="I32" s="89"/>
      <c r="J32" s="95" t="s">
        <v>86</v>
      </c>
      <c r="K32" s="91"/>
      <c r="L32" s="92">
        <f t="shared" si="8"/>
        <v>9</v>
      </c>
      <c r="M32" s="93">
        <f t="shared" si="9"/>
        <v>0</v>
      </c>
      <c r="N32" s="94"/>
      <c r="X32" s="104">
        <f t="shared" si="10"/>
        <v>0</v>
      </c>
      <c r="Y32" s="110">
        <f t="shared" si="11"/>
        <v>0</v>
      </c>
      <c r="Z32" s="111"/>
      <c r="AJ32" s="104">
        <f t="shared" si="12"/>
        <v>0</v>
      </c>
      <c r="AK32" s="110">
        <f t="shared" si="13"/>
        <v>0</v>
      </c>
      <c r="AL32" s="111"/>
      <c r="AV32" s="121">
        <f t="shared" si="14"/>
        <v>0</v>
      </c>
      <c r="AW32" s="123">
        <f t="shared" si="15"/>
        <v>0</v>
      </c>
    </row>
    <row r="33" ht="43.2" spans="1:49">
      <c r="A33" s="56">
        <v>28</v>
      </c>
      <c r="B33" s="18" t="s">
        <v>157</v>
      </c>
      <c r="C33" s="18" t="s">
        <v>158</v>
      </c>
      <c r="D33" s="62" t="s">
        <v>148</v>
      </c>
      <c r="E33" s="63" t="s">
        <v>131</v>
      </c>
      <c r="F33" s="64">
        <f>82+171</f>
        <v>253</v>
      </c>
      <c r="G33" s="64" t="s">
        <v>94</v>
      </c>
      <c r="H33" s="65"/>
      <c r="I33" s="89"/>
      <c r="J33" s="95" t="s">
        <v>86</v>
      </c>
      <c r="K33" s="91"/>
      <c r="L33" s="92">
        <f t="shared" si="8"/>
        <v>253</v>
      </c>
      <c r="M33" s="93">
        <f t="shared" si="9"/>
        <v>0</v>
      </c>
      <c r="N33" s="94"/>
      <c r="X33" s="104">
        <f t="shared" si="10"/>
        <v>0</v>
      </c>
      <c r="Y33" s="110">
        <f t="shared" si="11"/>
        <v>0</v>
      </c>
      <c r="Z33" s="111"/>
      <c r="AJ33" s="104">
        <f t="shared" si="12"/>
        <v>0</v>
      </c>
      <c r="AK33" s="110">
        <f t="shared" si="13"/>
        <v>0</v>
      </c>
      <c r="AL33" s="111"/>
      <c r="AV33" s="121">
        <f t="shared" si="14"/>
        <v>0</v>
      </c>
      <c r="AW33" s="123">
        <f t="shared" si="15"/>
        <v>0</v>
      </c>
    </row>
    <row r="34" ht="43.2" spans="1:49">
      <c r="A34" s="56">
        <v>29</v>
      </c>
      <c r="B34" s="18" t="s">
        <v>159</v>
      </c>
      <c r="C34" s="18" t="s">
        <v>160</v>
      </c>
      <c r="D34" s="62" t="s">
        <v>161</v>
      </c>
      <c r="E34" s="63" t="s">
        <v>131</v>
      </c>
      <c r="F34" s="64">
        <f>376+273</f>
        <v>649</v>
      </c>
      <c r="G34" s="64" t="s">
        <v>94</v>
      </c>
      <c r="H34" s="65"/>
      <c r="I34" s="89"/>
      <c r="J34" s="95" t="s">
        <v>86</v>
      </c>
      <c r="K34" s="91"/>
      <c r="L34" s="92"/>
      <c r="M34" s="93"/>
      <c r="N34" s="94"/>
      <c r="X34" s="104"/>
      <c r="Y34" s="110"/>
      <c r="Z34" s="111"/>
      <c r="AJ34" s="104"/>
      <c r="AK34" s="110"/>
      <c r="AL34" s="111"/>
      <c r="AV34" s="121"/>
      <c r="AW34" s="123"/>
    </row>
    <row r="35" ht="43.2" spans="1:49">
      <c r="A35" s="56">
        <v>30</v>
      </c>
      <c r="B35" s="18" t="s">
        <v>162</v>
      </c>
      <c r="C35" s="18" t="s">
        <v>163</v>
      </c>
      <c r="D35" s="62" t="s">
        <v>164</v>
      </c>
      <c r="E35" s="63" t="s">
        <v>131</v>
      </c>
      <c r="F35" s="64">
        <f>44+27</f>
        <v>71</v>
      </c>
      <c r="G35" s="64" t="s">
        <v>75</v>
      </c>
      <c r="H35" s="65"/>
      <c r="I35" s="89"/>
      <c r="J35" s="95" t="s">
        <v>86</v>
      </c>
      <c r="K35" s="91"/>
      <c r="L35" s="92"/>
      <c r="M35" s="93"/>
      <c r="N35" s="94"/>
      <c r="X35" s="104"/>
      <c r="Y35" s="110"/>
      <c r="Z35" s="111"/>
      <c r="AJ35" s="104"/>
      <c r="AK35" s="110"/>
      <c r="AL35" s="111"/>
      <c r="AV35" s="121"/>
      <c r="AW35" s="123"/>
    </row>
    <row r="36" ht="43.2" spans="1:49">
      <c r="A36" s="56">
        <v>31</v>
      </c>
      <c r="B36" s="18" t="s">
        <v>165</v>
      </c>
      <c r="C36" s="18" t="s">
        <v>166</v>
      </c>
      <c r="D36" s="62" t="s">
        <v>167</v>
      </c>
      <c r="E36" s="63" t="s">
        <v>131</v>
      </c>
      <c r="F36" s="63">
        <f>35+2</f>
        <v>37</v>
      </c>
      <c r="G36" s="64" t="s">
        <v>94</v>
      </c>
      <c r="H36" s="65"/>
      <c r="I36" s="89"/>
      <c r="J36" s="95" t="s">
        <v>86</v>
      </c>
      <c r="K36" s="91"/>
      <c r="L36" s="92">
        <f t="shared" si="8"/>
        <v>37</v>
      </c>
      <c r="M36" s="93">
        <f t="shared" si="9"/>
        <v>0</v>
      </c>
      <c r="N36" s="94"/>
      <c r="X36" s="104">
        <f t="shared" si="10"/>
        <v>0</v>
      </c>
      <c r="Y36" s="110">
        <f t="shared" si="11"/>
        <v>0</v>
      </c>
      <c r="Z36" s="111"/>
      <c r="AJ36" s="104">
        <f t="shared" si="12"/>
        <v>0</v>
      </c>
      <c r="AK36" s="110">
        <f t="shared" si="13"/>
        <v>0</v>
      </c>
      <c r="AL36" s="111"/>
      <c r="AV36" s="121">
        <f t="shared" si="14"/>
        <v>0</v>
      </c>
      <c r="AW36" s="123">
        <f t="shared" si="15"/>
        <v>0</v>
      </c>
    </row>
    <row r="37" ht="43.2" spans="1:49">
      <c r="A37" s="56">
        <v>32</v>
      </c>
      <c r="B37" s="18" t="s">
        <v>168</v>
      </c>
      <c r="C37" s="58" t="s">
        <v>169</v>
      </c>
      <c r="D37" s="62" t="s">
        <v>170</v>
      </c>
      <c r="E37" s="63" t="s">
        <v>131</v>
      </c>
      <c r="F37" s="64">
        <f>(58+206)*3</f>
        <v>792</v>
      </c>
      <c r="G37" s="64" t="s">
        <v>75</v>
      </c>
      <c r="H37" s="65"/>
      <c r="I37" s="89"/>
      <c r="J37" s="95" t="s">
        <v>86</v>
      </c>
      <c r="K37" s="91"/>
      <c r="L37" s="92">
        <f t="shared" si="8"/>
        <v>792</v>
      </c>
      <c r="M37" s="93">
        <f t="shared" si="9"/>
        <v>0</v>
      </c>
      <c r="N37" s="94"/>
      <c r="X37" s="104">
        <f t="shared" si="10"/>
        <v>0</v>
      </c>
      <c r="Y37" s="110">
        <f t="shared" si="11"/>
        <v>0</v>
      </c>
      <c r="Z37" s="111"/>
      <c r="AJ37" s="104">
        <f t="shared" si="12"/>
        <v>0</v>
      </c>
      <c r="AK37" s="110">
        <f t="shared" si="13"/>
        <v>0</v>
      </c>
      <c r="AL37" s="111"/>
      <c r="AV37" s="121">
        <f t="shared" si="14"/>
        <v>0</v>
      </c>
      <c r="AW37" s="123">
        <f t="shared" si="15"/>
        <v>0</v>
      </c>
    </row>
    <row r="38" ht="43.2" spans="1:49">
      <c r="A38" s="56">
        <v>33</v>
      </c>
      <c r="B38" s="18" t="s">
        <v>171</v>
      </c>
      <c r="C38" s="58" t="s">
        <v>169</v>
      </c>
      <c r="D38" s="62" t="s">
        <v>170</v>
      </c>
      <c r="E38" s="63" t="s">
        <v>131</v>
      </c>
      <c r="F38" s="64">
        <f>(165+219)</f>
        <v>384</v>
      </c>
      <c r="G38" s="64" t="s">
        <v>75</v>
      </c>
      <c r="H38" s="65"/>
      <c r="I38" s="89"/>
      <c r="J38" s="95" t="s">
        <v>86</v>
      </c>
      <c r="K38" s="91"/>
      <c r="L38" s="92">
        <f t="shared" si="8"/>
        <v>384</v>
      </c>
      <c r="M38" s="93">
        <f t="shared" si="9"/>
        <v>0</v>
      </c>
      <c r="N38" s="94"/>
      <c r="X38" s="104">
        <f t="shared" si="10"/>
        <v>0</v>
      </c>
      <c r="Y38" s="110">
        <f t="shared" si="11"/>
        <v>0</v>
      </c>
      <c r="Z38" s="111"/>
      <c r="AJ38" s="104">
        <f t="shared" si="12"/>
        <v>0</v>
      </c>
      <c r="AK38" s="110">
        <f t="shared" si="13"/>
        <v>0</v>
      </c>
      <c r="AL38" s="111"/>
      <c r="AV38" s="121">
        <f t="shared" si="14"/>
        <v>0</v>
      </c>
      <c r="AW38" s="123">
        <f t="shared" si="15"/>
        <v>0</v>
      </c>
    </row>
    <row r="39" ht="57.6" spans="1:49">
      <c r="A39" s="56">
        <v>34</v>
      </c>
      <c r="B39" s="18" t="s">
        <v>172</v>
      </c>
      <c r="C39" s="58" t="s">
        <v>173</v>
      </c>
      <c r="D39" s="62" t="s">
        <v>174</v>
      </c>
      <c r="E39" s="63" t="s">
        <v>131</v>
      </c>
      <c r="F39" s="64">
        <f>16+12</f>
        <v>28</v>
      </c>
      <c r="G39" s="64" t="s">
        <v>75</v>
      </c>
      <c r="H39" s="65"/>
      <c r="I39" s="89"/>
      <c r="J39" s="95" t="s">
        <v>86</v>
      </c>
      <c r="K39" s="91"/>
      <c r="L39" s="92">
        <f t="shared" si="8"/>
        <v>28</v>
      </c>
      <c r="M39" s="93">
        <f t="shared" si="9"/>
        <v>0</v>
      </c>
      <c r="N39" s="94"/>
      <c r="X39" s="104">
        <f t="shared" si="10"/>
        <v>0</v>
      </c>
      <c r="Y39" s="110">
        <f t="shared" si="11"/>
        <v>0</v>
      </c>
      <c r="Z39" s="111"/>
      <c r="AJ39" s="104">
        <f t="shared" si="12"/>
        <v>0</v>
      </c>
      <c r="AK39" s="110">
        <f t="shared" si="13"/>
        <v>0</v>
      </c>
      <c r="AL39" s="111"/>
      <c r="AV39" s="121">
        <f t="shared" si="14"/>
        <v>0</v>
      </c>
      <c r="AW39" s="123">
        <f t="shared" si="15"/>
        <v>0</v>
      </c>
    </row>
    <row r="40" ht="72" spans="1:49">
      <c r="A40" s="56">
        <v>35</v>
      </c>
      <c r="B40" s="18" t="s">
        <v>175</v>
      </c>
      <c r="C40" s="58" t="s">
        <v>173</v>
      </c>
      <c r="D40" s="57" t="s">
        <v>176</v>
      </c>
      <c r="E40" s="18" t="s">
        <v>131</v>
      </c>
      <c r="F40" s="58">
        <f>16+12</f>
        <v>28</v>
      </c>
      <c r="G40" s="58" t="s">
        <v>75</v>
      </c>
      <c r="H40" s="59"/>
      <c r="I40" s="89"/>
      <c r="J40" s="95" t="s">
        <v>86</v>
      </c>
      <c r="K40" s="91"/>
      <c r="L40" s="92"/>
      <c r="M40" s="93"/>
      <c r="N40" s="94"/>
      <c r="X40" s="104"/>
      <c r="Y40" s="110"/>
      <c r="Z40" s="111"/>
      <c r="AJ40" s="104"/>
      <c r="AK40" s="110"/>
      <c r="AL40" s="111"/>
      <c r="AV40" s="121"/>
      <c r="AW40" s="123"/>
    </row>
    <row r="41" ht="31" customHeight="1" spans="1:37">
      <c r="A41" s="72" t="s">
        <v>177</v>
      </c>
      <c r="B41" s="73"/>
      <c r="C41" s="74"/>
      <c r="D41" s="73"/>
      <c r="E41" s="74"/>
      <c r="F41" s="74"/>
      <c r="G41" s="75"/>
      <c r="H41" s="74"/>
      <c r="I41" s="100">
        <f>SUM(I3:I40)</f>
        <v>0</v>
      </c>
      <c r="J41" s="101"/>
      <c r="K41" s="49"/>
      <c r="L41" s="49"/>
      <c r="M41" s="49"/>
      <c r="N41" s="49"/>
      <c r="O41" s="49"/>
      <c r="P41" s="49"/>
      <c r="Q41" s="49"/>
      <c r="R41" s="49"/>
      <c r="S41" s="49"/>
      <c r="T41" s="49"/>
      <c r="U41" s="49"/>
      <c r="V41" s="49"/>
      <c r="W41" s="49"/>
      <c r="X41" s="49"/>
      <c r="AJ41" s="49"/>
      <c r="AK41" s="49"/>
    </row>
    <row r="42" ht="20.1" customHeight="1" spans="1:13">
      <c r="A42" s="76"/>
      <c r="B42" s="77"/>
      <c r="C42" s="76"/>
      <c r="D42" s="78"/>
      <c r="E42" s="77"/>
      <c r="F42" s="76"/>
      <c r="G42" s="76"/>
      <c r="H42" s="76"/>
      <c r="I42" s="77"/>
      <c r="J42" s="77"/>
      <c r="K42" s="91"/>
      <c r="L42" s="102"/>
      <c r="M42" s="102"/>
    </row>
    <row r="43" ht="20.1" customHeight="1" spans="1:13">
      <c r="A43" s="76"/>
      <c r="B43" s="77"/>
      <c r="C43" s="76"/>
      <c r="D43" s="78"/>
      <c r="E43" s="77"/>
      <c r="F43" s="76"/>
      <c r="G43" s="76"/>
      <c r="H43" s="76"/>
      <c r="I43" s="77"/>
      <c r="J43" s="77"/>
      <c r="K43" s="91"/>
      <c r="L43" s="102"/>
      <c r="M43" s="102"/>
    </row>
    <row r="44" ht="20.1" customHeight="1" spans="1:13">
      <c r="A44" s="76"/>
      <c r="B44" s="77"/>
      <c r="C44" s="76"/>
      <c r="D44" s="78"/>
      <c r="E44" s="77"/>
      <c r="F44" s="76"/>
      <c r="G44" s="76"/>
      <c r="H44" s="76"/>
      <c r="I44" s="77"/>
      <c r="J44" s="77"/>
      <c r="K44" s="91"/>
      <c r="L44" s="102"/>
      <c r="M44" s="102"/>
    </row>
    <row r="45" ht="20.1" customHeight="1" spans="1:13">
      <c r="A45" s="76"/>
      <c r="B45" s="77"/>
      <c r="C45" s="76"/>
      <c r="D45" s="78"/>
      <c r="E45" s="77"/>
      <c r="F45" s="76"/>
      <c r="G45" s="76"/>
      <c r="H45" s="76"/>
      <c r="I45" s="77"/>
      <c r="J45" s="77"/>
      <c r="K45" s="91"/>
      <c r="L45" s="102"/>
      <c r="M45" s="102"/>
    </row>
    <row r="46" ht="20.1" customHeight="1" spans="1:13">
      <c r="A46" s="76"/>
      <c r="B46" s="77"/>
      <c r="C46" s="76"/>
      <c r="D46" s="78"/>
      <c r="E46" s="77"/>
      <c r="F46" s="76"/>
      <c r="G46" s="76"/>
      <c r="H46" s="76"/>
      <c r="I46" s="77"/>
      <c r="J46" s="77"/>
      <c r="K46" s="91"/>
      <c r="L46" s="102"/>
      <c r="M46" s="102"/>
    </row>
    <row r="47" ht="20.1" customHeight="1" spans="1:13">
      <c r="A47" s="76"/>
      <c r="B47" s="77"/>
      <c r="C47" s="76"/>
      <c r="D47" s="78"/>
      <c r="E47" s="77"/>
      <c r="F47" s="76"/>
      <c r="G47" s="76"/>
      <c r="H47" s="76"/>
      <c r="I47" s="77"/>
      <c r="J47" s="77"/>
      <c r="K47" s="91"/>
      <c r="L47" s="102"/>
      <c r="M47" s="102"/>
    </row>
    <row r="48" ht="20.1" customHeight="1" spans="1:13">
      <c r="A48" s="76"/>
      <c r="B48" s="77"/>
      <c r="C48" s="76"/>
      <c r="D48" s="78"/>
      <c r="E48" s="77"/>
      <c r="F48" s="76"/>
      <c r="G48" s="76"/>
      <c r="H48" s="76"/>
      <c r="I48" s="77"/>
      <c r="J48" s="77"/>
      <c r="K48" s="91"/>
      <c r="L48" s="102"/>
      <c r="M48" s="102"/>
    </row>
    <row r="49" ht="20.1" customHeight="1" spans="1:13">
      <c r="A49" s="76"/>
      <c r="B49" s="77"/>
      <c r="C49" s="76"/>
      <c r="D49" s="78"/>
      <c r="E49" s="77"/>
      <c r="F49" s="76"/>
      <c r="G49" s="76"/>
      <c r="H49" s="76"/>
      <c r="I49" s="77"/>
      <c r="J49" s="77"/>
      <c r="K49" s="91"/>
      <c r="L49" s="102"/>
      <c r="M49" s="102"/>
    </row>
    <row r="50" ht="20.1" customHeight="1" spans="1:13">
      <c r="A50" s="76"/>
      <c r="B50" s="77"/>
      <c r="C50" s="76"/>
      <c r="D50" s="78"/>
      <c r="E50" s="77"/>
      <c r="F50" s="76"/>
      <c r="G50" s="76"/>
      <c r="H50" s="76"/>
      <c r="I50" s="77"/>
      <c r="J50" s="77"/>
      <c r="K50" s="91"/>
      <c r="L50" s="102"/>
      <c r="M50" s="102"/>
    </row>
    <row r="51" ht="20.1" customHeight="1" spans="1:13">
      <c r="A51" s="76"/>
      <c r="B51" s="77"/>
      <c r="C51" s="76"/>
      <c r="D51" s="78"/>
      <c r="E51" s="77"/>
      <c r="F51" s="76"/>
      <c r="G51" s="76"/>
      <c r="H51" s="76"/>
      <c r="I51" s="77"/>
      <c r="J51" s="77"/>
      <c r="K51" s="91"/>
      <c r="L51" s="102"/>
      <c r="M51" s="102"/>
    </row>
    <row r="52" ht="20.1" customHeight="1" spans="1:13">
      <c r="A52" s="76"/>
      <c r="B52" s="77"/>
      <c r="C52" s="76"/>
      <c r="D52" s="78"/>
      <c r="E52" s="77"/>
      <c r="F52" s="76"/>
      <c r="G52" s="76"/>
      <c r="H52" s="76"/>
      <c r="I52" s="77"/>
      <c r="J52" s="77"/>
      <c r="K52" s="91"/>
      <c r="L52" s="102"/>
      <c r="M52" s="102"/>
    </row>
    <row r="53" ht="20.1" customHeight="1" spans="1:13">
      <c r="A53" s="76"/>
      <c r="B53" s="77"/>
      <c r="C53" s="76"/>
      <c r="D53" s="78"/>
      <c r="E53" s="77"/>
      <c r="F53" s="76"/>
      <c r="G53" s="76"/>
      <c r="H53" s="76"/>
      <c r="I53" s="77"/>
      <c r="J53" s="77"/>
      <c r="K53" s="91"/>
      <c r="L53" s="102"/>
      <c r="M53" s="102"/>
    </row>
    <row r="54" ht="20.1" customHeight="1" spans="1:13">
      <c r="A54" s="76"/>
      <c r="B54" s="77"/>
      <c r="C54" s="76"/>
      <c r="D54" s="78"/>
      <c r="E54" s="77"/>
      <c r="F54" s="76"/>
      <c r="G54" s="76"/>
      <c r="H54" s="76"/>
      <c r="I54" s="77"/>
      <c r="J54" s="77"/>
      <c r="K54" s="91"/>
      <c r="L54" s="102"/>
      <c r="M54" s="102"/>
    </row>
    <row r="55" ht="20.1" customHeight="1" spans="1:13">
      <c r="A55" s="76"/>
      <c r="B55" s="77"/>
      <c r="C55" s="76"/>
      <c r="D55" s="78"/>
      <c r="E55" s="77"/>
      <c r="F55" s="76"/>
      <c r="G55" s="76"/>
      <c r="H55" s="76"/>
      <c r="I55" s="77"/>
      <c r="J55" s="77"/>
      <c r="K55" s="91"/>
      <c r="L55" s="102"/>
      <c r="M55" s="102"/>
    </row>
    <row r="56" ht="20.1" customHeight="1" spans="1:13">
      <c r="A56" s="76"/>
      <c r="B56" s="77"/>
      <c r="C56" s="76"/>
      <c r="D56" s="78"/>
      <c r="E56" s="77"/>
      <c r="F56" s="76"/>
      <c r="G56" s="76"/>
      <c r="H56" s="76"/>
      <c r="I56" s="77"/>
      <c r="J56" s="77"/>
      <c r="K56" s="91"/>
      <c r="L56" s="102"/>
      <c r="M56" s="102"/>
    </row>
    <row r="57" ht="20.1" customHeight="1" spans="1:13">
      <c r="A57" s="76"/>
      <c r="B57" s="77"/>
      <c r="C57" s="76"/>
      <c r="D57" s="78"/>
      <c r="E57" s="77"/>
      <c r="F57" s="76"/>
      <c r="G57" s="76"/>
      <c r="H57" s="76"/>
      <c r="I57" s="77"/>
      <c r="J57" s="77"/>
      <c r="K57" s="91"/>
      <c r="L57" s="102"/>
      <c r="M57" s="102"/>
    </row>
    <row r="58" ht="20.1" customHeight="1" spans="1:13">
      <c r="A58" s="76"/>
      <c r="B58" s="77"/>
      <c r="C58" s="76"/>
      <c r="D58" s="78"/>
      <c r="E58" s="77"/>
      <c r="F58" s="76"/>
      <c r="G58" s="76"/>
      <c r="H58" s="76"/>
      <c r="I58" s="77"/>
      <c r="J58" s="77"/>
      <c r="K58" s="91"/>
      <c r="L58" s="102"/>
      <c r="M58" s="102"/>
    </row>
    <row r="59" ht="20.1" customHeight="1" spans="1:13">
      <c r="A59" s="76"/>
      <c r="B59" s="77"/>
      <c r="C59" s="76"/>
      <c r="D59" s="78"/>
      <c r="E59" s="77"/>
      <c r="F59" s="76"/>
      <c r="G59" s="76"/>
      <c r="H59" s="76"/>
      <c r="I59" s="77"/>
      <c r="J59" s="77"/>
      <c r="K59" s="91"/>
      <c r="L59" s="102"/>
      <c r="M59" s="102"/>
    </row>
    <row r="60" ht="20.1" customHeight="1" spans="1:13">
      <c r="A60" s="76"/>
      <c r="B60" s="77"/>
      <c r="C60" s="76"/>
      <c r="D60" s="78"/>
      <c r="E60" s="77"/>
      <c r="F60" s="76"/>
      <c r="G60" s="76"/>
      <c r="H60" s="76"/>
      <c r="I60" s="77"/>
      <c r="J60" s="77"/>
      <c r="K60" s="91"/>
      <c r="L60" s="102"/>
      <c r="M60" s="102"/>
    </row>
    <row r="61" ht="20.1" customHeight="1" spans="1:13">
      <c r="A61" s="76"/>
      <c r="B61" s="77"/>
      <c r="C61" s="76"/>
      <c r="D61" s="78"/>
      <c r="E61" s="77"/>
      <c r="F61" s="76"/>
      <c r="G61" s="76"/>
      <c r="H61" s="76"/>
      <c r="I61" s="77"/>
      <c r="J61" s="77"/>
      <c r="K61" s="91"/>
      <c r="L61" s="102"/>
      <c r="M61" s="102"/>
    </row>
    <row r="62" ht="20.1" customHeight="1" spans="1:13">
      <c r="A62" s="76"/>
      <c r="B62" s="77"/>
      <c r="C62" s="76"/>
      <c r="D62" s="78"/>
      <c r="E62" s="77"/>
      <c r="F62" s="76"/>
      <c r="G62" s="76"/>
      <c r="H62" s="76"/>
      <c r="I62" s="77"/>
      <c r="J62" s="77"/>
      <c r="K62" s="91"/>
      <c r="L62" s="102"/>
      <c r="M62" s="102"/>
    </row>
    <row r="63" ht="20.1" customHeight="1" spans="1:13">
      <c r="A63" s="76"/>
      <c r="B63" s="77"/>
      <c r="C63" s="76"/>
      <c r="D63" s="78"/>
      <c r="E63" s="77"/>
      <c r="F63" s="76"/>
      <c r="G63" s="76"/>
      <c r="H63" s="76"/>
      <c r="I63" s="77"/>
      <c r="J63" s="77"/>
      <c r="K63" s="91"/>
      <c r="L63" s="102"/>
      <c r="M63" s="102"/>
    </row>
    <row r="64" ht="20.1" customHeight="1" spans="1:13">
      <c r="A64" s="76"/>
      <c r="B64" s="77"/>
      <c r="C64" s="76"/>
      <c r="D64" s="78"/>
      <c r="E64" s="77"/>
      <c r="F64" s="76"/>
      <c r="G64" s="76"/>
      <c r="H64" s="76"/>
      <c r="I64" s="77"/>
      <c r="J64" s="77"/>
      <c r="K64" s="91"/>
      <c r="L64" s="102"/>
      <c r="M64" s="102"/>
    </row>
    <row r="65" ht="20.1" customHeight="1" spans="1:13">
      <c r="A65" s="76"/>
      <c r="B65" s="77"/>
      <c r="C65" s="76"/>
      <c r="D65" s="78"/>
      <c r="E65" s="77"/>
      <c r="F65" s="76"/>
      <c r="G65" s="76"/>
      <c r="H65" s="76"/>
      <c r="I65" s="77"/>
      <c r="J65" s="77"/>
      <c r="K65" s="91"/>
      <c r="L65" s="102"/>
      <c r="M65" s="102"/>
    </row>
    <row r="66" ht="20.1" customHeight="1" spans="1:13">
      <c r="A66" s="76"/>
      <c r="B66" s="77"/>
      <c r="C66" s="76"/>
      <c r="D66" s="78"/>
      <c r="E66" s="77"/>
      <c r="F66" s="76"/>
      <c r="G66" s="76"/>
      <c r="H66" s="76"/>
      <c r="I66" s="77"/>
      <c r="J66" s="77"/>
      <c r="K66" s="91"/>
      <c r="L66" s="102"/>
      <c r="M66" s="102"/>
    </row>
    <row r="67" ht="20.1" customHeight="1" spans="1:13">
      <c r="A67" s="76"/>
      <c r="B67" s="77"/>
      <c r="C67" s="76"/>
      <c r="D67" s="78"/>
      <c r="E67" s="77"/>
      <c r="F67" s="76"/>
      <c r="G67" s="76"/>
      <c r="H67" s="76"/>
      <c r="I67" s="77"/>
      <c r="J67" s="77"/>
      <c r="K67" s="91"/>
      <c r="L67" s="102"/>
      <c r="M67" s="102"/>
    </row>
    <row r="68" ht="20.1" customHeight="1" spans="1:13">
      <c r="A68" s="76"/>
      <c r="B68" s="77"/>
      <c r="C68" s="76"/>
      <c r="D68" s="78"/>
      <c r="E68" s="77"/>
      <c r="F68" s="76"/>
      <c r="G68" s="76"/>
      <c r="H68" s="76"/>
      <c r="I68" s="77"/>
      <c r="J68" s="77"/>
      <c r="K68" s="91"/>
      <c r="L68" s="102"/>
      <c r="M68" s="102"/>
    </row>
    <row r="69" ht="20.1" customHeight="1" spans="1:13">
      <c r="A69" s="76"/>
      <c r="B69" s="77"/>
      <c r="C69" s="76"/>
      <c r="D69" s="78"/>
      <c r="E69" s="77"/>
      <c r="F69" s="76"/>
      <c r="G69" s="76"/>
      <c r="H69" s="76"/>
      <c r="I69" s="77"/>
      <c r="J69" s="77"/>
      <c r="K69" s="91"/>
      <c r="L69" s="102"/>
      <c r="M69" s="102"/>
    </row>
    <row r="70" ht="20.1" customHeight="1" spans="1:13">
      <c r="A70" s="76"/>
      <c r="B70" s="77"/>
      <c r="C70" s="76"/>
      <c r="D70" s="78"/>
      <c r="E70" s="77"/>
      <c r="F70" s="76"/>
      <c r="G70" s="76"/>
      <c r="H70" s="76"/>
      <c r="I70" s="77"/>
      <c r="J70" s="77"/>
      <c r="K70" s="91"/>
      <c r="L70" s="102"/>
      <c r="M70" s="102"/>
    </row>
    <row r="71" ht="20.1" customHeight="1" spans="1:13">
      <c r="A71" s="76"/>
      <c r="B71" s="77"/>
      <c r="C71" s="76"/>
      <c r="D71" s="78"/>
      <c r="E71" s="77"/>
      <c r="F71" s="76"/>
      <c r="G71" s="76"/>
      <c r="H71" s="76"/>
      <c r="I71" s="77"/>
      <c r="J71" s="77"/>
      <c r="K71" s="91"/>
      <c r="L71" s="102"/>
      <c r="M71" s="102"/>
    </row>
    <row r="72" ht="20.1" customHeight="1" spans="1:13">
      <c r="A72" s="76"/>
      <c r="B72" s="77"/>
      <c r="C72" s="76"/>
      <c r="D72" s="78"/>
      <c r="E72" s="77"/>
      <c r="F72" s="76"/>
      <c r="G72" s="76"/>
      <c r="H72" s="76"/>
      <c r="I72" s="77"/>
      <c r="J72" s="77"/>
      <c r="K72" s="91"/>
      <c r="L72" s="102"/>
      <c r="M72" s="102"/>
    </row>
    <row r="73" ht="20.1" customHeight="1" spans="1:13">
      <c r="A73" s="76"/>
      <c r="B73" s="77"/>
      <c r="C73" s="76"/>
      <c r="D73" s="78"/>
      <c r="E73" s="77"/>
      <c r="F73" s="76"/>
      <c r="G73" s="76"/>
      <c r="H73" s="76"/>
      <c r="I73" s="77"/>
      <c r="J73" s="77"/>
      <c r="K73" s="91"/>
      <c r="L73" s="102"/>
      <c r="M73" s="102"/>
    </row>
    <row r="74" ht="20.1" customHeight="1" spans="1:13">
      <c r="A74" s="76"/>
      <c r="B74" s="77"/>
      <c r="C74" s="76"/>
      <c r="D74" s="78"/>
      <c r="E74" s="77"/>
      <c r="F74" s="76"/>
      <c r="G74" s="76"/>
      <c r="H74" s="76"/>
      <c r="I74" s="77"/>
      <c r="J74" s="77"/>
      <c r="K74" s="91"/>
      <c r="L74" s="102"/>
      <c r="M74" s="102"/>
    </row>
  </sheetData>
  <autoFilter xmlns:etc="http://www.wps.cn/officeDocument/2017/etCustomData" ref="A2:AW41" etc:filterBottomFollowUsedRange="0">
    <extLst/>
  </autoFilter>
  <mergeCells count="21">
    <mergeCell ref="A1:J1"/>
    <mergeCell ref="N1:X1"/>
    <mergeCell ref="Z1:AJ1"/>
    <mergeCell ref="AL1:AV1"/>
    <mergeCell ref="A41:G41"/>
    <mergeCell ref="A8:A9"/>
    <mergeCell ref="A15:A16"/>
    <mergeCell ref="A22:A23"/>
    <mergeCell ref="B8:B9"/>
    <mergeCell ref="B15:B16"/>
    <mergeCell ref="B22:B23"/>
    <mergeCell ref="F8:F9"/>
    <mergeCell ref="F15:F16"/>
    <mergeCell ref="G8:G9"/>
    <mergeCell ref="G15:G16"/>
    <mergeCell ref="H8:H9"/>
    <mergeCell ref="H15:H16"/>
    <mergeCell ref="I8:I9"/>
    <mergeCell ref="I15:I16"/>
    <mergeCell ref="J8:J9"/>
    <mergeCell ref="J15:J16"/>
  </mergeCells>
  <conditionalFormatting sqref="L3:L41">
    <cfRule type="cellIs" dxfId="0" priority="13" operator="lessThan">
      <formula>0</formula>
    </cfRule>
    <cfRule type="cellIs" dxfId="1" priority="14" operator="greaterThan">
      <formula>0</formula>
    </cfRule>
  </conditionalFormatting>
  <conditionalFormatting sqref="M3:M40">
    <cfRule type="cellIs" dxfId="2" priority="9" operator="greaterThan">
      <formula>1</formula>
    </cfRule>
    <cfRule type="cellIs" dxfId="2" priority="10" operator="equal">
      <formula>0</formula>
    </cfRule>
    <cfRule type="cellIs" dxfId="3" priority="11" operator="lessThan">
      <formula>0.2</formula>
    </cfRule>
    <cfRule type="cellIs" dxfId="4" priority="12" operator="between">
      <formula>0.8</formula>
      <formula>1</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zoomScale="85" zoomScaleNormal="85" workbookViewId="0">
      <pane ySplit="2" topLeftCell="A18" activePane="bottomLeft" state="frozen"/>
      <selection/>
      <selection pane="bottomLeft" activeCell="A1" sqref="A1:J1"/>
    </sheetView>
  </sheetViews>
  <sheetFormatPr defaultColWidth="9" defaultRowHeight="14.4"/>
  <cols>
    <col min="1" max="1" width="3.87962962962963" customWidth="1"/>
    <col min="2" max="2" width="24.75" customWidth="1"/>
    <col min="3" max="3" width="30.6296296296296" customWidth="1"/>
    <col min="4" max="4" width="37.5" customWidth="1"/>
    <col min="5" max="5" width="17" customWidth="1"/>
    <col min="6" max="6" width="9.62962962962963" customWidth="1"/>
    <col min="7" max="7" width="3.87962962962963" customWidth="1"/>
    <col min="8" max="8" width="9.5" customWidth="1"/>
    <col min="9" max="9" width="13" customWidth="1"/>
    <col min="10" max="10" width="37.2037037037037" customWidth="1"/>
  </cols>
  <sheetData>
    <row r="1" ht="30" customHeight="1" spans="1:10">
      <c r="A1" s="1" t="s">
        <v>44</v>
      </c>
      <c r="B1" s="2"/>
      <c r="C1" s="3"/>
      <c r="D1" s="2"/>
      <c r="E1" s="3"/>
      <c r="F1" s="3"/>
      <c r="G1" s="3"/>
      <c r="H1" s="4"/>
      <c r="I1" s="36"/>
      <c r="J1" s="37"/>
    </row>
    <row r="2" ht="30" customHeight="1" spans="1:10">
      <c r="A2" s="5" t="s">
        <v>1</v>
      </c>
      <c r="B2" s="6" t="s">
        <v>48</v>
      </c>
      <c r="C2" s="6" t="s">
        <v>49</v>
      </c>
      <c r="D2" s="6" t="s">
        <v>50</v>
      </c>
      <c r="E2" s="6" t="s">
        <v>51</v>
      </c>
      <c r="F2" s="6" t="s">
        <v>178</v>
      </c>
      <c r="G2" s="6" t="s">
        <v>53</v>
      </c>
      <c r="H2" s="7" t="s">
        <v>54</v>
      </c>
      <c r="I2" s="7" t="s">
        <v>55</v>
      </c>
      <c r="J2" s="38" t="s">
        <v>56</v>
      </c>
    </row>
    <row r="3" ht="30" customHeight="1" spans="1:10">
      <c r="A3" s="8" t="s">
        <v>179</v>
      </c>
      <c r="B3" s="9"/>
      <c r="C3" s="9"/>
      <c r="D3" s="9"/>
      <c r="E3" s="9"/>
      <c r="F3" s="9"/>
      <c r="G3" s="9"/>
      <c r="H3" s="10"/>
      <c r="I3" s="10"/>
      <c r="J3" s="39"/>
    </row>
    <row r="4" ht="72" spans="1:10">
      <c r="A4" s="11">
        <v>1</v>
      </c>
      <c r="B4" s="12" t="s">
        <v>180</v>
      </c>
      <c r="C4" s="12" t="s">
        <v>181</v>
      </c>
      <c r="D4" s="13" t="s">
        <v>89</v>
      </c>
      <c r="E4" s="12" t="s">
        <v>131</v>
      </c>
      <c r="F4" s="14">
        <v>1</v>
      </c>
      <c r="G4" s="15" t="s">
        <v>94</v>
      </c>
      <c r="H4" s="15"/>
      <c r="I4" s="40"/>
      <c r="J4" s="41" t="s">
        <v>182</v>
      </c>
    </row>
    <row r="5" ht="72" spans="1:10">
      <c r="A5" s="11">
        <v>2</v>
      </c>
      <c r="B5" s="12" t="s">
        <v>183</v>
      </c>
      <c r="C5" s="12" t="s">
        <v>184</v>
      </c>
      <c r="D5" s="13" t="s">
        <v>89</v>
      </c>
      <c r="E5" s="12" t="s">
        <v>131</v>
      </c>
      <c r="F5" s="14">
        <v>1</v>
      </c>
      <c r="G5" s="15" t="s">
        <v>94</v>
      </c>
      <c r="H5" s="15"/>
      <c r="I5" s="40"/>
      <c r="J5" s="41" t="s">
        <v>182</v>
      </c>
    </row>
    <row r="6" ht="86.4" spans="1:10">
      <c r="A6" s="11">
        <v>3</v>
      </c>
      <c r="B6" s="12" t="s">
        <v>185</v>
      </c>
      <c r="C6" s="12" t="s">
        <v>186</v>
      </c>
      <c r="D6" s="13" t="s">
        <v>187</v>
      </c>
      <c r="E6" s="12" t="s">
        <v>131</v>
      </c>
      <c r="F6" s="14">
        <v>1</v>
      </c>
      <c r="G6" s="15" t="s">
        <v>94</v>
      </c>
      <c r="H6" s="15"/>
      <c r="I6" s="40"/>
      <c r="J6" s="41" t="s">
        <v>82</v>
      </c>
    </row>
    <row r="7" ht="86.4" spans="1:10">
      <c r="A7" s="11">
        <v>4</v>
      </c>
      <c r="B7" s="12" t="s">
        <v>188</v>
      </c>
      <c r="C7" s="12" t="s">
        <v>189</v>
      </c>
      <c r="D7" s="13" t="s">
        <v>187</v>
      </c>
      <c r="E7" s="12" t="s">
        <v>131</v>
      </c>
      <c r="F7" s="14">
        <v>3</v>
      </c>
      <c r="G7" s="15" t="s">
        <v>94</v>
      </c>
      <c r="H7" s="15"/>
      <c r="I7" s="40"/>
      <c r="J7" s="41" t="s">
        <v>190</v>
      </c>
    </row>
    <row r="8" ht="86.4" spans="1:10">
      <c r="A8" s="11">
        <v>5</v>
      </c>
      <c r="B8" s="12" t="s">
        <v>191</v>
      </c>
      <c r="C8" s="12" t="s">
        <v>192</v>
      </c>
      <c r="D8" s="13" t="s">
        <v>187</v>
      </c>
      <c r="E8" s="12" t="s">
        <v>131</v>
      </c>
      <c r="F8" s="14">
        <v>1</v>
      </c>
      <c r="G8" s="15" t="s">
        <v>94</v>
      </c>
      <c r="H8" s="15"/>
      <c r="I8" s="40"/>
      <c r="J8" s="41" t="s">
        <v>190</v>
      </c>
    </row>
    <row r="9" ht="86.4" spans="1:10">
      <c r="A9" s="11">
        <v>6</v>
      </c>
      <c r="B9" s="12" t="s">
        <v>193</v>
      </c>
      <c r="C9" s="12" t="s">
        <v>194</v>
      </c>
      <c r="D9" s="13" t="s">
        <v>187</v>
      </c>
      <c r="E9" s="12" t="s">
        <v>131</v>
      </c>
      <c r="F9" s="14">
        <v>1</v>
      </c>
      <c r="G9" s="15" t="s">
        <v>94</v>
      </c>
      <c r="H9" s="15"/>
      <c r="I9" s="40"/>
      <c r="J9" s="41" t="s">
        <v>190</v>
      </c>
    </row>
    <row r="10" ht="86.4" spans="1:10">
      <c r="A10" s="11">
        <v>7</v>
      </c>
      <c r="B10" s="12" t="s">
        <v>195</v>
      </c>
      <c r="C10" s="12" t="s">
        <v>196</v>
      </c>
      <c r="D10" s="13" t="s">
        <v>187</v>
      </c>
      <c r="E10" s="12" t="s">
        <v>131</v>
      </c>
      <c r="F10" s="14">
        <v>1</v>
      </c>
      <c r="G10" s="15" t="s">
        <v>94</v>
      </c>
      <c r="H10" s="15"/>
      <c r="I10" s="40"/>
      <c r="J10" s="41" t="s">
        <v>197</v>
      </c>
    </row>
    <row r="11" ht="86.4" spans="1:10">
      <c r="A11" s="11">
        <v>8</v>
      </c>
      <c r="B11" s="12" t="s">
        <v>198</v>
      </c>
      <c r="C11" s="12" t="s">
        <v>199</v>
      </c>
      <c r="D11" s="13" t="s">
        <v>187</v>
      </c>
      <c r="E11" s="12" t="s">
        <v>131</v>
      </c>
      <c r="F11" s="14">
        <v>1</v>
      </c>
      <c r="G11" s="15" t="s">
        <v>94</v>
      </c>
      <c r="H11" s="15"/>
      <c r="I11" s="40"/>
      <c r="J11" s="41" t="s">
        <v>197</v>
      </c>
    </row>
    <row r="12" ht="57.6" spans="1:10">
      <c r="A12" s="11">
        <v>9</v>
      </c>
      <c r="B12" s="12" t="s">
        <v>200</v>
      </c>
      <c r="C12" s="12" t="s">
        <v>201</v>
      </c>
      <c r="D12" s="16" t="s">
        <v>202</v>
      </c>
      <c r="E12" s="12" t="s">
        <v>131</v>
      </c>
      <c r="F12" s="17">
        <v>1</v>
      </c>
      <c r="G12" s="15" t="s">
        <v>94</v>
      </c>
      <c r="H12" s="15"/>
      <c r="I12" s="40"/>
      <c r="J12" s="12" t="s">
        <v>82</v>
      </c>
    </row>
    <row r="13" ht="86.4" spans="1:10">
      <c r="A13" s="11">
        <v>10</v>
      </c>
      <c r="B13" s="18" t="s">
        <v>203</v>
      </c>
      <c r="C13" s="12" t="s">
        <v>204</v>
      </c>
      <c r="D13" s="16" t="s">
        <v>187</v>
      </c>
      <c r="E13" s="12" t="s">
        <v>131</v>
      </c>
      <c r="F13" s="17">
        <v>1</v>
      </c>
      <c r="G13" s="15" t="s">
        <v>94</v>
      </c>
      <c r="H13" s="15"/>
      <c r="I13" s="40"/>
      <c r="J13" s="12" t="s">
        <v>197</v>
      </c>
    </row>
    <row r="14" ht="86.4" spans="1:10">
      <c r="A14" s="11">
        <v>11</v>
      </c>
      <c r="B14" s="12" t="s">
        <v>205</v>
      </c>
      <c r="C14" s="12" t="s">
        <v>206</v>
      </c>
      <c r="D14" s="16" t="s">
        <v>187</v>
      </c>
      <c r="E14" s="12" t="s">
        <v>131</v>
      </c>
      <c r="F14" s="17">
        <v>1</v>
      </c>
      <c r="G14" s="15" t="s">
        <v>94</v>
      </c>
      <c r="H14" s="15"/>
      <c r="I14" s="40"/>
      <c r="J14" s="12" t="s">
        <v>190</v>
      </c>
    </row>
    <row r="15" ht="72" spans="1:10">
      <c r="A15" s="11">
        <v>12</v>
      </c>
      <c r="B15" s="12" t="s">
        <v>207</v>
      </c>
      <c r="C15" s="12" t="s">
        <v>208</v>
      </c>
      <c r="D15" s="16" t="s">
        <v>89</v>
      </c>
      <c r="E15" s="12" t="s">
        <v>131</v>
      </c>
      <c r="F15" s="17">
        <v>1</v>
      </c>
      <c r="G15" s="15" t="s">
        <v>94</v>
      </c>
      <c r="H15" s="15"/>
      <c r="I15" s="40"/>
      <c r="J15" s="12" t="s">
        <v>182</v>
      </c>
    </row>
    <row r="16" ht="100.8" spans="1:10">
      <c r="A16" s="11">
        <v>13</v>
      </c>
      <c r="B16" s="12" t="s">
        <v>209</v>
      </c>
      <c r="C16" s="12" t="s">
        <v>210</v>
      </c>
      <c r="D16" s="16" t="s">
        <v>211</v>
      </c>
      <c r="E16" s="12" t="s">
        <v>131</v>
      </c>
      <c r="F16" s="17">
        <v>1</v>
      </c>
      <c r="G16" s="15" t="s">
        <v>94</v>
      </c>
      <c r="H16" s="15"/>
      <c r="I16" s="40"/>
      <c r="J16" s="12" t="s">
        <v>212</v>
      </c>
    </row>
    <row r="17" ht="72" spans="1:10">
      <c r="A17" s="11">
        <v>14</v>
      </c>
      <c r="B17" s="12" t="s">
        <v>213</v>
      </c>
      <c r="C17" s="12" t="s">
        <v>214</v>
      </c>
      <c r="D17" s="16" t="s">
        <v>89</v>
      </c>
      <c r="E17" s="12" t="s">
        <v>131</v>
      </c>
      <c r="F17" s="17">
        <v>2</v>
      </c>
      <c r="G17" s="15" t="s">
        <v>94</v>
      </c>
      <c r="H17" s="15"/>
      <c r="I17" s="40"/>
      <c r="J17" s="12" t="s">
        <v>182</v>
      </c>
    </row>
    <row r="18" ht="72" spans="1:10">
      <c r="A18" s="11">
        <v>15</v>
      </c>
      <c r="B18" s="12" t="s">
        <v>215</v>
      </c>
      <c r="C18" s="12" t="s">
        <v>216</v>
      </c>
      <c r="D18" s="16" t="s">
        <v>89</v>
      </c>
      <c r="E18" s="12" t="s">
        <v>131</v>
      </c>
      <c r="F18" s="17">
        <v>1</v>
      </c>
      <c r="G18" s="15" t="s">
        <v>94</v>
      </c>
      <c r="H18" s="15"/>
      <c r="I18" s="40"/>
      <c r="J18" s="12" t="s">
        <v>182</v>
      </c>
    </row>
    <row r="19" ht="72" spans="1:10">
      <c r="A19" s="11">
        <v>16</v>
      </c>
      <c r="B19" s="12" t="s">
        <v>217</v>
      </c>
      <c r="C19" s="12" t="s">
        <v>218</v>
      </c>
      <c r="D19" s="16" t="s">
        <v>89</v>
      </c>
      <c r="E19" s="12" t="s">
        <v>131</v>
      </c>
      <c r="F19" s="17">
        <v>1</v>
      </c>
      <c r="G19" s="15" t="s">
        <v>94</v>
      </c>
      <c r="H19" s="15"/>
      <c r="I19" s="40"/>
      <c r="J19" s="12" t="s">
        <v>182</v>
      </c>
    </row>
    <row r="20" ht="17.4" spans="1:10">
      <c r="A20" s="8" t="s">
        <v>219</v>
      </c>
      <c r="B20" s="9"/>
      <c r="C20" s="9"/>
      <c r="D20" s="9"/>
      <c r="E20" s="9"/>
      <c r="F20" s="9"/>
      <c r="G20" s="9"/>
      <c r="H20" s="10"/>
      <c r="I20" s="10"/>
      <c r="J20" s="39"/>
    </row>
    <row r="21" ht="20.1" customHeight="1" spans="1:10">
      <c r="A21" s="19">
        <v>17</v>
      </c>
      <c r="B21" s="20" t="s">
        <v>64</v>
      </c>
      <c r="C21" s="20" t="s">
        <v>220</v>
      </c>
      <c r="D21" s="21" t="s">
        <v>221</v>
      </c>
      <c r="E21" s="20" t="s">
        <v>131</v>
      </c>
      <c r="F21" s="22">
        <v>2</v>
      </c>
      <c r="G21" s="23" t="s">
        <v>222</v>
      </c>
      <c r="H21" s="15"/>
      <c r="I21" s="40"/>
      <c r="J21" s="42"/>
    </row>
    <row r="22" ht="20.1" customHeight="1" spans="1:10">
      <c r="A22" s="24"/>
      <c r="B22" s="20" t="s">
        <v>65</v>
      </c>
      <c r="C22" s="20" t="s">
        <v>220</v>
      </c>
      <c r="D22" s="21" t="s">
        <v>221</v>
      </c>
      <c r="E22" s="20" t="s">
        <v>131</v>
      </c>
      <c r="F22" s="22">
        <v>2</v>
      </c>
      <c r="G22" s="23" t="s">
        <v>222</v>
      </c>
      <c r="H22" s="15"/>
      <c r="I22" s="40"/>
      <c r="J22" s="42"/>
    </row>
    <row r="23" ht="20.1" customHeight="1" spans="1:10">
      <c r="A23" s="24"/>
      <c r="B23" s="20" t="s">
        <v>66</v>
      </c>
      <c r="C23" s="20" t="s">
        <v>220</v>
      </c>
      <c r="D23" s="21" t="s">
        <v>221</v>
      </c>
      <c r="E23" s="20" t="s">
        <v>131</v>
      </c>
      <c r="F23" s="22">
        <v>2</v>
      </c>
      <c r="G23" s="23" t="s">
        <v>222</v>
      </c>
      <c r="H23" s="15"/>
      <c r="I23" s="40"/>
      <c r="J23" s="42"/>
    </row>
    <row r="24" ht="20.1" customHeight="1" spans="1:10">
      <c r="A24" s="24"/>
      <c r="B24" s="20" t="s">
        <v>67</v>
      </c>
      <c r="C24" s="20" t="s">
        <v>220</v>
      </c>
      <c r="D24" s="21" t="s">
        <v>221</v>
      </c>
      <c r="E24" s="20" t="s">
        <v>131</v>
      </c>
      <c r="F24" s="22">
        <v>2</v>
      </c>
      <c r="G24" s="23" t="s">
        <v>222</v>
      </c>
      <c r="H24" s="15"/>
      <c r="I24" s="40"/>
      <c r="J24" s="42"/>
    </row>
    <row r="25" ht="20.1" customHeight="1" spans="1:10">
      <c r="A25" s="24"/>
      <c r="B25" s="20" t="s">
        <v>68</v>
      </c>
      <c r="C25" s="20" t="s">
        <v>220</v>
      </c>
      <c r="D25" s="21" t="s">
        <v>221</v>
      </c>
      <c r="E25" s="20" t="s">
        <v>131</v>
      </c>
      <c r="F25" s="22">
        <v>2</v>
      </c>
      <c r="G25" s="23" t="s">
        <v>222</v>
      </c>
      <c r="H25" s="15"/>
      <c r="I25" s="40"/>
      <c r="J25" s="42"/>
    </row>
    <row r="26" ht="20.1" customHeight="1" spans="1:10">
      <c r="A26" s="25"/>
      <c r="B26" s="20" t="s">
        <v>223</v>
      </c>
      <c r="C26" s="20" t="s">
        <v>220</v>
      </c>
      <c r="D26" s="21" t="s">
        <v>221</v>
      </c>
      <c r="E26" s="20" t="s">
        <v>131</v>
      </c>
      <c r="F26" s="22">
        <v>2</v>
      </c>
      <c r="G26" s="23" t="s">
        <v>222</v>
      </c>
      <c r="H26" s="15"/>
      <c r="I26" s="40"/>
      <c r="J26" s="42"/>
    </row>
    <row r="27" ht="20.1" customHeight="1" spans="1:10">
      <c r="A27" s="26" t="s">
        <v>224</v>
      </c>
      <c r="B27" s="27"/>
      <c r="C27" s="27"/>
      <c r="D27" s="27"/>
      <c r="E27" s="27"/>
      <c r="F27" s="27"/>
      <c r="G27" s="27"/>
      <c r="H27" s="27"/>
      <c r="I27" s="27"/>
      <c r="J27" s="43"/>
    </row>
    <row r="28" ht="28" customHeight="1" spans="1:10">
      <c r="A28" s="28">
        <v>18</v>
      </c>
      <c r="B28" s="20" t="s">
        <v>225</v>
      </c>
      <c r="C28" s="20" t="s">
        <v>226</v>
      </c>
      <c r="D28" s="21" t="s">
        <v>89</v>
      </c>
      <c r="E28" s="20" t="s">
        <v>131</v>
      </c>
      <c r="F28" s="29">
        <v>106</v>
      </c>
      <c r="G28" s="23" t="s">
        <v>75</v>
      </c>
      <c r="H28" s="15"/>
      <c r="I28" s="40"/>
      <c r="J28" s="40"/>
    </row>
    <row r="29" ht="20.1" customHeight="1" spans="1:10">
      <c r="A29" s="26" t="s">
        <v>227</v>
      </c>
      <c r="B29" s="27"/>
      <c r="C29" s="27"/>
      <c r="D29" s="27"/>
      <c r="E29" s="27"/>
      <c r="F29" s="27"/>
      <c r="G29" s="27"/>
      <c r="H29" s="30"/>
      <c r="I29" s="30"/>
      <c r="J29" s="44"/>
    </row>
    <row r="30" ht="115.2" spans="1:10">
      <c r="A30" s="11">
        <v>19</v>
      </c>
      <c r="B30" s="20" t="s">
        <v>228</v>
      </c>
      <c r="C30" s="20" t="s">
        <v>229</v>
      </c>
      <c r="D30" s="31" t="s">
        <v>230</v>
      </c>
      <c r="E30" s="20" t="s">
        <v>131</v>
      </c>
      <c r="F30" s="22">
        <v>1</v>
      </c>
      <c r="G30" s="23" t="s">
        <v>94</v>
      </c>
      <c r="H30" s="15"/>
      <c r="I30" s="40"/>
      <c r="J30" s="41" t="s">
        <v>82</v>
      </c>
    </row>
    <row r="31" ht="29" customHeight="1" spans="1:10">
      <c r="A31" s="11" t="s">
        <v>177</v>
      </c>
      <c r="B31" s="32"/>
      <c r="C31" s="33"/>
      <c r="D31" s="32"/>
      <c r="E31" s="33"/>
      <c r="F31" s="33"/>
      <c r="G31" s="34"/>
      <c r="H31" s="35"/>
      <c r="I31" s="45">
        <f>SUM(I4:I30)</f>
        <v>0</v>
      </c>
      <c r="J31" s="46"/>
    </row>
  </sheetData>
  <mergeCells count="7">
    <mergeCell ref="A1:J1"/>
    <mergeCell ref="A3:G3"/>
    <mergeCell ref="A20:G20"/>
    <mergeCell ref="A27:J27"/>
    <mergeCell ref="A29:G29"/>
    <mergeCell ref="A31:G31"/>
    <mergeCell ref="A21:A26"/>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  i s M e r g e T a s k s A u t o U p d a t e = " 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总表</vt:lpstr>
      <vt:lpstr>附件1标识制作清单</vt:lpstr>
      <vt:lpstr>附件2文化环境制作清单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cyb09</dc:creator>
  <cp:lastModifiedBy>RUIFOX</cp:lastModifiedBy>
  <dcterms:created xsi:type="dcterms:W3CDTF">2020-09-15T13:16:00Z</dcterms:created>
  <cp:lastPrinted>2022-03-04T01:21:00Z</cp:lastPrinted>
  <dcterms:modified xsi:type="dcterms:W3CDTF">2025-09-19T06:06:44Z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D711AC72F30C46E68817CD580C9A5CEC_13</vt:lpwstr>
  </property>
</Properties>
</file>